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Гера\2024\"/>
    </mc:Choice>
  </mc:AlternateContent>
  <xr:revisionPtr revIDLastSave="0" documentId="13_ncr:1_{C9709BF0-43B0-4978-9B63-476892C2072D}" xr6:coauthVersionLast="47" xr6:coauthVersionMax="47" xr10:uidLastSave="{00000000-0000-0000-0000-000000000000}"/>
  <bookViews>
    <workbookView xWindow="-120" yWindow="-120" windowWidth="20730" windowHeight="11310" tabRatio="813" activeTab="10" xr2:uid="{00000000-000D-0000-FFFF-FFFF00000000}"/>
  </bookViews>
  <sheets>
    <sheet name="Место-баллы" sheetId="1" r:id="rId1"/>
    <sheet name="5-6 Ж" sheetId="64" r:id="rId2"/>
    <sheet name="5-6 М" sheetId="61" r:id="rId3"/>
    <sheet name="7-8 Ж" sheetId="66" r:id="rId4"/>
    <sheet name="7-8 М" sheetId="65" r:id="rId5"/>
    <sheet name="9-10 Ж" sheetId="68" r:id="rId6"/>
    <sheet name="9-10 М" sheetId="67" r:id="rId7"/>
    <sheet name="11-12 Ж" sheetId="70" r:id="rId8"/>
    <sheet name="11-12 М" sheetId="69" r:id="rId9"/>
    <sheet name="13-14 Ж" sheetId="72" r:id="rId10"/>
    <sheet name="13-14 М" sheetId="71" r:id="rId11"/>
  </sheets>
  <definedNames>
    <definedName name="_xlnm._FilterDatabase" localSheetId="7" hidden="1">'11-12 Ж'!$B$7:$AI$7</definedName>
    <definedName name="_xlnm._FilterDatabase" localSheetId="8" hidden="1">'11-12 М'!$B$7:$AI$7</definedName>
    <definedName name="_xlnm._FilterDatabase" localSheetId="9" hidden="1">'13-14 Ж'!$B$7:$AI$7</definedName>
    <definedName name="_xlnm._FilterDatabase" localSheetId="10" hidden="1">'13-14 М'!$B$7:$AI$7</definedName>
    <definedName name="_xlnm._FilterDatabase" localSheetId="1" hidden="1">'5-6 Ж'!$B$7:$AI$7</definedName>
    <definedName name="_xlnm._FilterDatabase" localSheetId="2" hidden="1">'5-6 М'!$B$7:$AI$7</definedName>
    <definedName name="_xlnm._FilterDatabase" localSheetId="3" hidden="1">'7-8 Ж'!$B$7:$AI$7</definedName>
    <definedName name="_xlnm._FilterDatabase" localSheetId="4" hidden="1">'7-8 М'!$B$7:$AI$7</definedName>
    <definedName name="_xlnm._FilterDatabase" localSheetId="5" hidden="1">'9-10 Ж'!$B$7:$AI$7</definedName>
    <definedName name="_xlnm._FilterDatabase" localSheetId="6" hidden="1">'9-10 М'!$B$7:$AI$7</definedName>
  </definedNames>
  <calcPr calcId="181029"/>
</workbook>
</file>

<file path=xl/calcChain.xml><?xml version="1.0" encoding="utf-8"?>
<calcChain xmlns="http://schemas.openxmlformats.org/spreadsheetml/2006/main">
  <c r="AG12" i="70" l="1"/>
  <c r="X15" i="67"/>
  <c r="R14" i="70"/>
  <c r="S14" i="70" s="1"/>
  <c r="X10" i="69"/>
  <c r="X8" i="69"/>
  <c r="Y14" i="70"/>
  <c r="W14" i="70"/>
  <c r="Z14" i="70" s="1"/>
  <c r="X17" i="70"/>
  <c r="X11" i="70"/>
  <c r="X9" i="70"/>
  <c r="J13" i="69" l="1"/>
  <c r="R13" i="69"/>
  <c r="S13" i="69" s="1"/>
  <c r="W13" i="69"/>
  <c r="AG13" i="69"/>
  <c r="AI13" i="69"/>
  <c r="J14" i="69"/>
  <c r="R14" i="69"/>
  <c r="S14" i="69" s="1"/>
  <c r="W14" i="69"/>
  <c r="AG14" i="69"/>
  <c r="AI14" i="69"/>
  <c r="J16" i="69"/>
  <c r="R16" i="69"/>
  <c r="S16" i="69" s="1"/>
  <c r="W16" i="69"/>
  <c r="AG16" i="69"/>
  <c r="AI16" i="69"/>
  <c r="J12" i="69"/>
  <c r="R12" i="69"/>
  <c r="S12" i="69" s="1"/>
  <c r="W12" i="69"/>
  <c r="AG12" i="69"/>
  <c r="AI12" i="69"/>
  <c r="J17" i="69"/>
  <c r="R17" i="69"/>
  <c r="S17" i="69" s="1"/>
  <c r="W17" i="69"/>
  <c r="AG17" i="69"/>
  <c r="AI17" i="69"/>
  <c r="J10" i="69"/>
  <c r="R10" i="69"/>
  <c r="S10" i="69" s="1"/>
  <c r="W10" i="69"/>
  <c r="AG10" i="69"/>
  <c r="AI10" i="69"/>
  <c r="J19" i="69"/>
  <c r="R19" i="69"/>
  <c r="S19" i="69" s="1"/>
  <c r="W19" i="69"/>
  <c r="AG19" i="69"/>
  <c r="AI19" i="69"/>
  <c r="J15" i="69"/>
  <c r="R15" i="69"/>
  <c r="S15" i="69" s="1"/>
  <c r="W15" i="69"/>
  <c r="AG15" i="69"/>
  <c r="AI15" i="69"/>
  <c r="J8" i="69"/>
  <c r="R8" i="69"/>
  <c r="S8" i="69" s="1"/>
  <c r="W8" i="69"/>
  <c r="AG8" i="69"/>
  <c r="AI8" i="69"/>
  <c r="J20" i="69"/>
  <c r="R20" i="69"/>
  <c r="S20" i="69" s="1"/>
  <c r="W20" i="69"/>
  <c r="AG20" i="69"/>
  <c r="AI20" i="69"/>
  <c r="J11" i="69"/>
  <c r="R11" i="69"/>
  <c r="S11" i="69" s="1"/>
  <c r="W11" i="69"/>
  <c r="AG11" i="69"/>
  <c r="AI11" i="69"/>
  <c r="J9" i="69"/>
  <c r="R9" i="69"/>
  <c r="S9" i="69" s="1"/>
  <c r="W9" i="69"/>
  <c r="AG9" i="69"/>
  <c r="AI9" i="69"/>
  <c r="J13" i="67"/>
  <c r="R13" i="67"/>
  <c r="S13" i="67" s="1"/>
  <c r="W13" i="67"/>
  <c r="AG13" i="67"/>
  <c r="AI13" i="67"/>
  <c r="J16" i="67"/>
  <c r="L16" i="67"/>
  <c r="J10" i="67"/>
  <c r="R10" i="67"/>
  <c r="S10" i="67" s="1"/>
  <c r="W10" i="67"/>
  <c r="AG10" i="67"/>
  <c r="AI10" i="67"/>
  <c r="J14" i="67"/>
  <c r="R14" i="67"/>
  <c r="S14" i="67" s="1"/>
  <c r="W14" i="67"/>
  <c r="AG14" i="67"/>
  <c r="AI14" i="67"/>
  <c r="J12" i="67"/>
  <c r="R12" i="67"/>
  <c r="S12" i="67" s="1"/>
  <c r="W12" i="67"/>
  <c r="AG12" i="67"/>
  <c r="AI12" i="67"/>
  <c r="J9" i="67"/>
  <c r="L9" i="67"/>
  <c r="R9" i="67"/>
  <c r="S9" i="67" s="1"/>
  <c r="W9" i="67"/>
  <c r="AG9" i="67"/>
  <c r="AI9" i="67"/>
  <c r="J17" i="67"/>
  <c r="J11" i="67"/>
  <c r="L11" i="67"/>
  <c r="R11" i="67"/>
  <c r="S11" i="67" s="1"/>
  <c r="W11" i="67"/>
  <c r="AG11" i="67"/>
  <c r="AI11" i="67"/>
  <c r="J8" i="67"/>
  <c r="R8" i="67"/>
  <c r="S8" i="67" s="1"/>
  <c r="W8" i="67"/>
  <c r="AG8" i="67"/>
  <c r="AI8" i="67"/>
  <c r="J10" i="65"/>
  <c r="S10" i="65"/>
  <c r="AA10" i="65"/>
  <c r="AB10" i="65" s="1"/>
  <c r="AG10" i="65"/>
  <c r="AI10" i="65"/>
  <c r="J9" i="65"/>
  <c r="S9" i="65"/>
  <c r="AA9" i="65"/>
  <c r="AB9" i="65" s="1"/>
  <c r="AG9" i="65"/>
  <c r="AI9" i="65"/>
  <c r="J15" i="65"/>
  <c r="S15" i="65"/>
  <c r="AA15" i="65"/>
  <c r="AB15" i="65" s="1"/>
  <c r="AG15" i="65"/>
  <c r="AI15" i="65"/>
  <c r="J14" i="65"/>
  <c r="S14" i="65"/>
  <c r="AA14" i="65"/>
  <c r="AB14" i="65" s="1"/>
  <c r="AG14" i="65"/>
  <c r="AI14" i="65"/>
  <c r="J13" i="65"/>
  <c r="S13" i="65"/>
  <c r="AA13" i="65"/>
  <c r="AB13" i="65" s="1"/>
  <c r="AG13" i="65"/>
  <c r="AI13" i="65"/>
  <c r="J16" i="65"/>
  <c r="S16" i="65"/>
  <c r="AA16" i="65"/>
  <c r="AB16" i="65" s="1"/>
  <c r="AG16" i="65"/>
  <c r="AI16" i="65"/>
  <c r="J11" i="65"/>
  <c r="S11" i="65"/>
  <c r="AA11" i="65"/>
  <c r="AB11" i="65" s="1"/>
  <c r="AG11" i="65"/>
  <c r="AI11" i="65"/>
  <c r="J17" i="65"/>
  <c r="S17" i="65"/>
  <c r="AA17" i="65"/>
  <c r="AB17" i="65" s="1"/>
  <c r="AG17" i="65"/>
  <c r="AI17" i="65"/>
  <c r="J8" i="65"/>
  <c r="S8" i="65"/>
  <c r="AA8" i="65"/>
  <c r="AB8" i="65" s="1"/>
  <c r="AG8" i="65"/>
  <c r="AI8" i="65"/>
  <c r="J12" i="65"/>
  <c r="S12" i="65"/>
  <c r="AA12" i="65"/>
  <c r="AB12" i="65" s="1"/>
  <c r="AG12" i="65"/>
  <c r="AI12" i="65"/>
  <c r="AI8" i="72"/>
  <c r="AG8" i="72"/>
  <c r="W8" i="72"/>
  <c r="R8" i="72"/>
  <c r="S8" i="72" s="1"/>
  <c r="J8" i="72"/>
  <c r="AI10" i="72"/>
  <c r="AG10" i="72"/>
  <c r="W10" i="72"/>
  <c r="R10" i="72"/>
  <c r="S10" i="72" s="1"/>
  <c r="J10" i="72"/>
  <c r="AI9" i="72"/>
  <c r="AG9" i="72"/>
  <c r="W9" i="72"/>
  <c r="R9" i="72"/>
  <c r="S9" i="72" s="1"/>
  <c r="J9" i="72"/>
  <c r="X2" i="72"/>
  <c r="K2" i="72"/>
  <c r="AI8" i="71"/>
  <c r="AG8" i="71"/>
  <c r="W8" i="71"/>
  <c r="R8" i="71"/>
  <c r="S8" i="71" s="1"/>
  <c r="J8" i="71"/>
  <c r="AI9" i="71"/>
  <c r="AG9" i="71"/>
  <c r="W9" i="71"/>
  <c r="R9" i="71"/>
  <c r="S9" i="71" s="1"/>
  <c r="J9" i="71"/>
  <c r="AI11" i="71"/>
  <c r="AG11" i="71"/>
  <c r="W11" i="71"/>
  <c r="R11" i="71"/>
  <c r="S11" i="71" s="1"/>
  <c r="J11" i="71"/>
  <c r="AI13" i="71"/>
  <c r="AG13" i="71"/>
  <c r="W13" i="71"/>
  <c r="R13" i="71"/>
  <c r="S13" i="71" s="1"/>
  <c r="J13" i="71"/>
  <c r="AI12" i="71"/>
  <c r="AG12" i="71"/>
  <c r="W12" i="71"/>
  <c r="R12" i="71"/>
  <c r="S12" i="71" s="1"/>
  <c r="J12" i="71"/>
  <c r="AI10" i="71"/>
  <c r="AG10" i="71"/>
  <c r="W10" i="71"/>
  <c r="R10" i="71"/>
  <c r="S10" i="71" s="1"/>
  <c r="J10" i="71"/>
  <c r="X2" i="71"/>
  <c r="K2" i="71"/>
  <c r="AI13" i="70"/>
  <c r="AG13" i="70"/>
  <c r="W13" i="70"/>
  <c r="R13" i="70"/>
  <c r="S13" i="70" s="1"/>
  <c r="J13" i="70"/>
  <c r="AI14" i="70"/>
  <c r="AG14" i="70"/>
  <c r="J14" i="70"/>
  <c r="AI12" i="70"/>
  <c r="W12" i="70"/>
  <c r="R12" i="70"/>
  <c r="S12" i="70" s="1"/>
  <c r="J12" i="70"/>
  <c r="AI16" i="70"/>
  <c r="AG16" i="70"/>
  <c r="W16" i="70"/>
  <c r="R16" i="70"/>
  <c r="S16" i="70" s="1"/>
  <c r="J16" i="70"/>
  <c r="AI9" i="70"/>
  <c r="AG9" i="70"/>
  <c r="W9" i="70"/>
  <c r="R9" i="70"/>
  <c r="S9" i="70" s="1"/>
  <c r="J9" i="70"/>
  <c r="AI10" i="70"/>
  <c r="AG10" i="70"/>
  <c r="W10" i="70"/>
  <c r="R10" i="70"/>
  <c r="S10" i="70" s="1"/>
  <c r="J10" i="70"/>
  <c r="AI8" i="70"/>
  <c r="AG8" i="70"/>
  <c r="W8" i="70"/>
  <c r="R8" i="70"/>
  <c r="S8" i="70" s="1"/>
  <c r="J8" i="70"/>
  <c r="AI15" i="70"/>
  <c r="AG15" i="70"/>
  <c r="W15" i="70"/>
  <c r="R15" i="70"/>
  <c r="S15" i="70" s="1"/>
  <c r="J15" i="70"/>
  <c r="AI17" i="70"/>
  <c r="AG17" i="70"/>
  <c r="W17" i="70"/>
  <c r="R17" i="70"/>
  <c r="S17" i="70" s="1"/>
  <c r="J17" i="70"/>
  <c r="AI11" i="70"/>
  <c r="AG11" i="70"/>
  <c r="W11" i="70"/>
  <c r="R11" i="70"/>
  <c r="S11" i="70" s="1"/>
  <c r="J11" i="70"/>
  <c r="X2" i="70"/>
  <c r="Y13" i="70" s="1"/>
  <c r="K2" i="70"/>
  <c r="K2" i="69"/>
  <c r="L14" i="69" s="1"/>
  <c r="AI18" i="69"/>
  <c r="AG18" i="69"/>
  <c r="W18" i="69"/>
  <c r="R18" i="69"/>
  <c r="S18" i="69" s="1"/>
  <c r="J18" i="69"/>
  <c r="X2" i="69"/>
  <c r="Y16" i="69" s="1"/>
  <c r="AI12" i="68"/>
  <c r="AG12" i="68"/>
  <c r="W12" i="68"/>
  <c r="R12" i="68"/>
  <c r="S12" i="68" s="1"/>
  <c r="J12" i="68"/>
  <c r="AI13" i="68"/>
  <c r="AG13" i="68"/>
  <c r="Y13" i="68"/>
  <c r="W13" i="68"/>
  <c r="R13" i="68"/>
  <c r="S13" i="68" s="1"/>
  <c r="J13" i="68"/>
  <c r="AI10" i="68"/>
  <c r="AG10" i="68"/>
  <c r="W10" i="68"/>
  <c r="R10" i="68"/>
  <c r="S10" i="68" s="1"/>
  <c r="J10" i="68"/>
  <c r="AI9" i="68"/>
  <c r="AG9" i="68"/>
  <c r="W9" i="68"/>
  <c r="R9" i="68"/>
  <c r="S9" i="68" s="1"/>
  <c r="J9" i="68"/>
  <c r="AI8" i="68"/>
  <c r="AG8" i="68"/>
  <c r="W8" i="68"/>
  <c r="R8" i="68"/>
  <c r="S8" i="68" s="1"/>
  <c r="J8" i="68"/>
  <c r="AI11" i="68"/>
  <c r="AG11" i="68"/>
  <c r="W11" i="68"/>
  <c r="R11" i="68"/>
  <c r="S11" i="68" s="1"/>
  <c r="J11" i="68"/>
  <c r="AI14" i="68"/>
  <c r="AG14" i="68"/>
  <c r="W14" i="68"/>
  <c r="R14" i="68"/>
  <c r="S14" i="68" s="1"/>
  <c r="J14" i="68"/>
  <c r="AI15" i="68"/>
  <c r="AG15" i="68"/>
  <c r="W15" i="68"/>
  <c r="R15" i="68"/>
  <c r="S15" i="68" s="1"/>
  <c r="J15" i="68"/>
  <c r="X2" i="68"/>
  <c r="Y11" i="68" s="1"/>
  <c r="X2" i="67"/>
  <c r="Y14" i="67" s="1"/>
  <c r="L10" i="67"/>
  <c r="R15" i="67"/>
  <c r="S15" i="67" s="1"/>
  <c r="AI15" i="67"/>
  <c r="AG15" i="67"/>
  <c r="W15" i="67"/>
  <c r="J15" i="67"/>
  <c r="T2" i="66"/>
  <c r="T2" i="65"/>
  <c r="U10" i="65" s="1"/>
  <c r="K2" i="66"/>
  <c r="K2" i="65"/>
  <c r="L10" i="65" s="1"/>
  <c r="AI8" i="66"/>
  <c r="AG8" i="66"/>
  <c r="AA8" i="66"/>
  <c r="AB8" i="66" s="1"/>
  <c r="S8" i="66"/>
  <c r="J8" i="66"/>
  <c r="AI10" i="66"/>
  <c r="AG10" i="66"/>
  <c r="AA10" i="66"/>
  <c r="AB10" i="66" s="1"/>
  <c r="S10" i="66"/>
  <c r="J10" i="66"/>
  <c r="AI9" i="66"/>
  <c r="AG9" i="66"/>
  <c r="AA9" i="66"/>
  <c r="AB9" i="66" s="1"/>
  <c r="S9" i="66"/>
  <c r="J9" i="66"/>
  <c r="AI11" i="66"/>
  <c r="AG11" i="66"/>
  <c r="AA11" i="66"/>
  <c r="AB11" i="66" s="1"/>
  <c r="S11" i="66"/>
  <c r="J11" i="66"/>
  <c r="AI12" i="66"/>
  <c r="AG12" i="66"/>
  <c r="AA12" i="66"/>
  <c r="AB12" i="66" s="1"/>
  <c r="S12" i="66"/>
  <c r="J12" i="66"/>
  <c r="AI13" i="66"/>
  <c r="AG13" i="66"/>
  <c r="AA13" i="66"/>
  <c r="AB13" i="66" s="1"/>
  <c r="S13" i="66"/>
  <c r="J13" i="66"/>
  <c r="AI8" i="64"/>
  <c r="AG8" i="64"/>
  <c r="AA8" i="64"/>
  <c r="AB8" i="64" s="1"/>
  <c r="U8" i="64"/>
  <c r="S8" i="64"/>
  <c r="J8" i="64"/>
  <c r="AI9" i="64"/>
  <c r="AG9" i="64"/>
  <c r="AA9" i="64"/>
  <c r="AB9" i="64" s="1"/>
  <c r="U9" i="64"/>
  <c r="S9" i="64"/>
  <c r="J9" i="64"/>
  <c r="AI11" i="64"/>
  <c r="AG11" i="64"/>
  <c r="AA11" i="64"/>
  <c r="AB11" i="64" s="1"/>
  <c r="U11" i="64"/>
  <c r="S11" i="64"/>
  <c r="J11" i="64"/>
  <c r="AI12" i="64"/>
  <c r="AG12" i="64"/>
  <c r="AA12" i="64"/>
  <c r="AB12" i="64" s="1"/>
  <c r="U12" i="64"/>
  <c r="S12" i="64"/>
  <c r="J12" i="64"/>
  <c r="AI10" i="64"/>
  <c r="AG10" i="64"/>
  <c r="AA10" i="64"/>
  <c r="AB10" i="64" s="1"/>
  <c r="U10" i="64"/>
  <c r="S10" i="64"/>
  <c r="J10" i="64"/>
  <c r="Y20" i="69" l="1"/>
  <c r="Z20" i="69" s="1"/>
  <c r="L8" i="69"/>
  <c r="M8" i="69" s="1"/>
  <c r="Y10" i="69"/>
  <c r="Z10" i="69" s="1"/>
  <c r="L17" i="69"/>
  <c r="M17" i="69" s="1"/>
  <c r="Y14" i="69"/>
  <c r="Z14" i="69" s="1"/>
  <c r="L13" i="69"/>
  <c r="M13" i="69" s="1"/>
  <c r="Y8" i="67"/>
  <c r="Z8" i="67" s="1"/>
  <c r="Z14" i="67"/>
  <c r="Y10" i="67"/>
  <c r="Z10" i="67" s="1"/>
  <c r="Z16" i="69"/>
  <c r="L9" i="69"/>
  <c r="M9" i="69" s="1"/>
  <c r="Y8" i="69"/>
  <c r="Z8" i="69" s="1"/>
  <c r="L15" i="69"/>
  <c r="M15" i="69" s="1"/>
  <c r="Y17" i="69"/>
  <c r="Z17" i="69" s="1"/>
  <c r="L12" i="69"/>
  <c r="M12" i="69" s="1"/>
  <c r="Y13" i="69"/>
  <c r="Z13" i="69" s="1"/>
  <c r="M14" i="69"/>
  <c r="Y9" i="69"/>
  <c r="Z9" i="69" s="1"/>
  <c r="L11" i="69"/>
  <c r="M11" i="69" s="1"/>
  <c r="Y15" i="69"/>
  <c r="Z15" i="69" s="1"/>
  <c r="L19" i="69"/>
  <c r="Y12" i="69"/>
  <c r="Z12" i="69" s="1"/>
  <c r="L16" i="69"/>
  <c r="M16" i="69" s="1"/>
  <c r="Y11" i="69"/>
  <c r="Z11" i="69" s="1"/>
  <c r="L20" i="69"/>
  <c r="M20" i="69" s="1"/>
  <c r="Y19" i="69"/>
  <c r="Z19" i="69" s="1"/>
  <c r="M19" i="69"/>
  <c r="L10" i="69"/>
  <c r="M10" i="69" s="1"/>
  <c r="Y15" i="67"/>
  <c r="Z15" i="67" s="1"/>
  <c r="Y11" i="67"/>
  <c r="Z11" i="67" s="1"/>
  <c r="M11" i="67"/>
  <c r="L17" i="67"/>
  <c r="Y9" i="67"/>
  <c r="Z9" i="67" s="1"/>
  <c r="M9" i="67"/>
  <c r="L12" i="67"/>
  <c r="M12" i="67" s="1"/>
  <c r="M16" i="67"/>
  <c r="L13" i="67"/>
  <c r="M17" i="67"/>
  <c r="Y12" i="67"/>
  <c r="Z12" i="67" s="1"/>
  <c r="L14" i="67"/>
  <c r="M14" i="67" s="1"/>
  <c r="Y13" i="67"/>
  <c r="Z13" i="67" s="1"/>
  <c r="M13" i="67"/>
  <c r="M10" i="67"/>
  <c r="L8" i="67"/>
  <c r="M8" i="67" s="1"/>
  <c r="V10" i="65"/>
  <c r="L12" i="65"/>
  <c r="M12" i="65" s="1"/>
  <c r="L8" i="65"/>
  <c r="L17" i="65"/>
  <c r="M17" i="65" s="1"/>
  <c r="L11" i="65"/>
  <c r="M11" i="65" s="1"/>
  <c r="L16" i="65"/>
  <c r="M16" i="65" s="1"/>
  <c r="L13" i="65"/>
  <c r="L14" i="65"/>
  <c r="M14" i="65" s="1"/>
  <c r="L15" i="65"/>
  <c r="M15" i="65" s="1"/>
  <c r="L9" i="65"/>
  <c r="M9" i="65" s="1"/>
  <c r="M8" i="65"/>
  <c r="M13" i="65"/>
  <c r="M10" i="65"/>
  <c r="U12" i="65"/>
  <c r="V12" i="65" s="1"/>
  <c r="U8" i="65"/>
  <c r="V8" i="65" s="1"/>
  <c r="U17" i="65"/>
  <c r="V17" i="65" s="1"/>
  <c r="U11" i="65"/>
  <c r="V11" i="65" s="1"/>
  <c r="U16" i="65"/>
  <c r="V16" i="65" s="1"/>
  <c r="U13" i="65"/>
  <c r="V13" i="65" s="1"/>
  <c r="U14" i="65"/>
  <c r="V14" i="65" s="1"/>
  <c r="U15" i="65"/>
  <c r="V15" i="65" s="1"/>
  <c r="U9" i="65"/>
  <c r="V9" i="65" s="1"/>
  <c r="Y10" i="71"/>
  <c r="Z10" i="71" s="1"/>
  <c r="Y11" i="71"/>
  <c r="Z11" i="71" s="1"/>
  <c r="Y9" i="71"/>
  <c r="Z9" i="71"/>
  <c r="Y15" i="68"/>
  <c r="Z15" i="68" s="1"/>
  <c r="Y8" i="68"/>
  <c r="Z8" i="68" s="1"/>
  <c r="Y9" i="68"/>
  <c r="Z9" i="68" s="1"/>
  <c r="Y12" i="68"/>
  <c r="Z12" i="68" s="1"/>
  <c r="Y9" i="72"/>
  <c r="Z9" i="72" s="1"/>
  <c r="Y8" i="72"/>
  <c r="Z8" i="72" s="1"/>
  <c r="Y10" i="70"/>
  <c r="Z10" i="70" s="1"/>
  <c r="Y11" i="70"/>
  <c r="Z11" i="70" s="1"/>
  <c r="Y12" i="70"/>
  <c r="Y8" i="70"/>
  <c r="Z8" i="70" s="1"/>
  <c r="Y9" i="70"/>
  <c r="Y16" i="70"/>
  <c r="Z16" i="70" s="1"/>
  <c r="Z12" i="70"/>
  <c r="V10" i="64"/>
  <c r="V11" i="64"/>
  <c r="V8" i="64"/>
  <c r="U8" i="66"/>
  <c r="V8" i="66" s="1"/>
  <c r="U10" i="66"/>
  <c r="V10" i="66" s="1"/>
  <c r="U9" i="66"/>
  <c r="V9" i="66" s="1"/>
  <c r="U11" i="66"/>
  <c r="V11" i="66" s="1"/>
  <c r="U12" i="66"/>
  <c r="U13" i="66"/>
  <c r="V13" i="66" s="1"/>
  <c r="Y18" i="69"/>
  <c r="Z18" i="69" s="1"/>
  <c r="Y17" i="70"/>
  <c r="Z17" i="70" s="1"/>
  <c r="Y15" i="70"/>
  <c r="Z15" i="70" s="1"/>
  <c r="Y10" i="72"/>
  <c r="Z10" i="72" s="1"/>
  <c r="Y12" i="71"/>
  <c r="Z12" i="71" s="1"/>
  <c r="Y8" i="71"/>
  <c r="Z8" i="71" s="1"/>
  <c r="Y14" i="68"/>
  <c r="Z14" i="68" s="1"/>
  <c r="Z11" i="68"/>
  <c r="Y10" i="68"/>
  <c r="Z10" i="68" s="1"/>
  <c r="Z13" i="68"/>
  <c r="Z9" i="70"/>
  <c r="Z13" i="70"/>
  <c r="Y13" i="71"/>
  <c r="Z13" i="71" s="1"/>
  <c r="L9" i="72"/>
  <c r="M9" i="72" s="1"/>
  <c r="L10" i="72"/>
  <c r="M10" i="72" s="1"/>
  <c r="L8" i="72"/>
  <c r="M8" i="72" s="1"/>
  <c r="L10" i="71"/>
  <c r="M10" i="71" s="1"/>
  <c r="L12" i="71"/>
  <c r="M12" i="71" s="1"/>
  <c r="L13" i="71"/>
  <c r="M13" i="71" s="1"/>
  <c r="L11" i="71"/>
  <c r="M11" i="71" s="1"/>
  <c r="L9" i="71"/>
  <c r="M9" i="71" s="1"/>
  <c r="L8" i="71"/>
  <c r="M8" i="71" s="1"/>
  <c r="L11" i="70"/>
  <c r="M11" i="70" s="1"/>
  <c r="L17" i="70"/>
  <c r="M17" i="70" s="1"/>
  <c r="L15" i="70"/>
  <c r="M15" i="70" s="1"/>
  <c r="L8" i="70"/>
  <c r="M8" i="70" s="1"/>
  <c r="L10" i="70"/>
  <c r="M10" i="70" s="1"/>
  <c r="L9" i="70"/>
  <c r="M9" i="70" s="1"/>
  <c r="L16" i="70"/>
  <c r="M16" i="70" s="1"/>
  <c r="L12" i="70"/>
  <c r="M12" i="70" s="1"/>
  <c r="L14" i="70"/>
  <c r="M14" i="70" s="1"/>
  <c r="L13" i="70"/>
  <c r="M13" i="70" s="1"/>
  <c r="L18" i="69"/>
  <c r="M18" i="69" s="1"/>
  <c r="L15" i="68"/>
  <c r="M15" i="68" s="1"/>
  <c r="L14" i="68"/>
  <c r="M14" i="68" s="1"/>
  <c r="L11" i="68"/>
  <c r="M11" i="68" s="1"/>
  <c r="L8" i="68"/>
  <c r="M8" i="68" s="1"/>
  <c r="L9" i="68"/>
  <c r="M9" i="68" s="1"/>
  <c r="L10" i="68"/>
  <c r="M10" i="68" s="1"/>
  <c r="L13" i="68"/>
  <c r="M13" i="68" s="1"/>
  <c r="L12" i="68"/>
  <c r="M12" i="68" s="1"/>
  <c r="L15" i="67"/>
  <c r="M15" i="67" s="1"/>
  <c r="V12" i="66"/>
  <c r="L13" i="66"/>
  <c r="M13" i="66" s="1"/>
  <c r="L12" i="66"/>
  <c r="M12" i="66" s="1"/>
  <c r="L11" i="66"/>
  <c r="M11" i="66" s="1"/>
  <c r="L9" i="66"/>
  <c r="M9" i="66" s="1"/>
  <c r="L10" i="66"/>
  <c r="M10" i="66" s="1"/>
  <c r="L8" i="66"/>
  <c r="M8" i="66" s="1"/>
  <c r="V12" i="64"/>
  <c r="V9" i="64"/>
  <c r="L10" i="64"/>
  <c r="M10" i="64" s="1"/>
  <c r="L12" i="64"/>
  <c r="M12" i="64" s="1"/>
  <c r="L11" i="64"/>
  <c r="M11" i="64" s="1"/>
  <c r="L9" i="64"/>
  <c r="M9" i="64" s="1"/>
  <c r="L8" i="64"/>
  <c r="M8" i="64" s="1"/>
  <c r="AG9" i="61"/>
  <c r="AG12" i="61"/>
  <c r="AG11" i="61"/>
  <c r="AG10" i="61"/>
  <c r="AG8" i="61"/>
  <c r="AA14" i="70" l="1"/>
  <c r="AB14" i="70" s="1"/>
  <c r="N8" i="65"/>
  <c r="O8" i="65" s="1"/>
  <c r="N15" i="65"/>
  <c r="O15" i="65" s="1"/>
  <c r="AA19" i="69"/>
  <c r="AB19" i="69" s="1"/>
  <c r="AA14" i="69"/>
  <c r="AB14" i="69" s="1"/>
  <c r="AA20" i="69"/>
  <c r="AB20" i="69" s="1"/>
  <c r="AA17" i="69"/>
  <c r="AB17" i="69" s="1"/>
  <c r="AA12" i="69"/>
  <c r="AB12" i="69" s="1"/>
  <c r="AA9" i="69"/>
  <c r="AB9" i="69" s="1"/>
  <c r="AA13" i="69"/>
  <c r="AB13" i="69" s="1"/>
  <c r="N9" i="69"/>
  <c r="O9" i="69" s="1"/>
  <c r="C9" i="69" s="1"/>
  <c r="N13" i="69"/>
  <c r="O13" i="69" s="1"/>
  <c r="C13" i="69" s="1"/>
  <c r="N14" i="69"/>
  <c r="O14" i="69" s="1"/>
  <c r="C14" i="69" s="1"/>
  <c r="N16" i="69"/>
  <c r="O16" i="69" s="1"/>
  <c r="AA10" i="69"/>
  <c r="AB10" i="69" s="1"/>
  <c r="N10" i="69"/>
  <c r="O10" i="69" s="1"/>
  <c r="N15" i="69"/>
  <c r="O15" i="69" s="1"/>
  <c r="N17" i="69"/>
  <c r="O17" i="69" s="1"/>
  <c r="N20" i="69"/>
  <c r="O20" i="69" s="1"/>
  <c r="N12" i="69"/>
  <c r="O12" i="69" s="1"/>
  <c r="C12" i="69" s="1"/>
  <c r="N8" i="69"/>
  <c r="O8" i="69" s="1"/>
  <c r="N11" i="69"/>
  <c r="O11" i="69" s="1"/>
  <c r="N19" i="69"/>
  <c r="O19" i="69" s="1"/>
  <c r="AA8" i="69"/>
  <c r="AB8" i="69" s="1"/>
  <c r="AA16" i="69"/>
  <c r="AB16" i="69" s="1"/>
  <c r="AA11" i="69"/>
  <c r="AB11" i="69" s="1"/>
  <c r="AA15" i="69"/>
  <c r="AB15" i="69" s="1"/>
  <c r="AA10" i="67"/>
  <c r="AB10" i="67" s="1"/>
  <c r="AA8" i="67"/>
  <c r="AB8" i="67" s="1"/>
  <c r="N12" i="67"/>
  <c r="O12" i="67" s="1"/>
  <c r="N9" i="67"/>
  <c r="O9" i="67" s="1"/>
  <c r="N10" i="67"/>
  <c r="O10" i="67" s="1"/>
  <c r="C10" i="67" s="1"/>
  <c r="N14" i="67"/>
  <c r="O14" i="67" s="1"/>
  <c r="AA11" i="67"/>
  <c r="AB11" i="67" s="1"/>
  <c r="AA13" i="67"/>
  <c r="AB13" i="67" s="1"/>
  <c r="AA9" i="67"/>
  <c r="AB9" i="67" s="1"/>
  <c r="N11" i="67"/>
  <c r="O11" i="67" s="1"/>
  <c r="N13" i="67"/>
  <c r="O13" i="67" s="1"/>
  <c r="N17" i="67"/>
  <c r="O17" i="67" s="1"/>
  <c r="C17" i="67" s="1"/>
  <c r="N16" i="67"/>
  <c r="O16" i="67" s="1"/>
  <c r="N8" i="67"/>
  <c r="O8" i="67" s="1"/>
  <c r="AA14" i="67"/>
  <c r="AB14" i="67" s="1"/>
  <c r="AA12" i="67"/>
  <c r="AB12" i="67" s="1"/>
  <c r="W15" i="65"/>
  <c r="X15" i="65" s="1"/>
  <c r="W11" i="65"/>
  <c r="X11" i="65" s="1"/>
  <c r="W13" i="65"/>
  <c r="X13" i="65" s="1"/>
  <c r="W9" i="65"/>
  <c r="X9" i="65" s="1"/>
  <c r="W14" i="65"/>
  <c r="X14" i="65" s="1"/>
  <c r="W8" i="65"/>
  <c r="X8" i="65" s="1"/>
  <c r="W16" i="65"/>
  <c r="X16" i="65" s="1"/>
  <c r="W10" i="65"/>
  <c r="X10" i="65" s="1"/>
  <c r="W17" i="65"/>
  <c r="X17" i="65" s="1"/>
  <c r="W12" i="65"/>
  <c r="X12" i="65" s="1"/>
  <c r="N14" i="65"/>
  <c r="O14" i="65" s="1"/>
  <c r="C14" i="65" s="1"/>
  <c r="N12" i="65"/>
  <c r="O12" i="65" s="1"/>
  <c r="C12" i="65" s="1"/>
  <c r="N10" i="65"/>
  <c r="O10" i="65" s="1"/>
  <c r="N13" i="65"/>
  <c r="O13" i="65" s="1"/>
  <c r="N11" i="65"/>
  <c r="O11" i="65" s="1"/>
  <c r="N9" i="65"/>
  <c r="O9" i="65" s="1"/>
  <c r="C9" i="65" s="1"/>
  <c r="N16" i="65"/>
  <c r="O16" i="65" s="1"/>
  <c r="C16" i="65" s="1"/>
  <c r="N17" i="65"/>
  <c r="O17" i="65" s="1"/>
  <c r="AA8" i="72"/>
  <c r="AB8" i="72" s="1"/>
  <c r="AA11" i="68"/>
  <c r="AB11" i="68" s="1"/>
  <c r="W9" i="64"/>
  <c r="X9" i="64" s="1"/>
  <c r="AA9" i="70"/>
  <c r="AB9" i="70" s="1"/>
  <c r="AA11" i="70"/>
  <c r="AB11" i="70" s="1"/>
  <c r="AA13" i="70"/>
  <c r="AB13" i="70" s="1"/>
  <c r="AA10" i="70"/>
  <c r="AB10" i="70" s="1"/>
  <c r="AA8" i="70"/>
  <c r="AB8" i="70" s="1"/>
  <c r="AA16" i="70"/>
  <c r="AB16" i="70" s="1"/>
  <c r="AA11" i="71"/>
  <c r="AB11" i="71" s="1"/>
  <c r="AA8" i="71"/>
  <c r="AB8" i="71" s="1"/>
  <c r="AA13" i="71"/>
  <c r="AB13" i="71" s="1"/>
  <c r="AA9" i="71"/>
  <c r="AB9" i="71" s="1"/>
  <c r="AA14" i="68"/>
  <c r="AB14" i="68" s="1"/>
  <c r="AA15" i="68"/>
  <c r="AB15" i="68" s="1"/>
  <c r="AA12" i="68"/>
  <c r="AB12" i="68" s="1"/>
  <c r="AA9" i="68"/>
  <c r="AB9" i="68" s="1"/>
  <c r="AA8" i="68"/>
  <c r="AB8" i="68" s="1"/>
  <c r="AA13" i="68"/>
  <c r="AB13" i="68" s="1"/>
  <c r="AA10" i="68"/>
  <c r="AB10" i="68" s="1"/>
  <c r="AA15" i="70"/>
  <c r="AB15" i="70" s="1"/>
  <c r="AA18" i="69"/>
  <c r="AB18" i="69" s="1"/>
  <c r="W8" i="66"/>
  <c r="X8" i="66" s="1"/>
  <c r="AA12" i="70"/>
  <c r="AB12" i="70" s="1"/>
  <c r="AA10" i="72"/>
  <c r="AB10" i="72" s="1"/>
  <c r="AA17" i="70"/>
  <c r="AB17" i="70" s="1"/>
  <c r="AA12" i="71"/>
  <c r="AB12" i="71" s="1"/>
  <c r="AA9" i="72"/>
  <c r="AB9" i="72" s="1"/>
  <c r="AA10" i="71"/>
  <c r="AB10" i="71" s="1"/>
  <c r="N13" i="70"/>
  <c r="O13" i="70" s="1"/>
  <c r="C13" i="70" s="1"/>
  <c r="N8" i="72"/>
  <c r="O8" i="72" s="1"/>
  <c r="C8" i="72" s="1"/>
  <c r="N9" i="72"/>
  <c r="O9" i="72" s="1"/>
  <c r="C9" i="72" s="1"/>
  <c r="N10" i="72"/>
  <c r="O10" i="72" s="1"/>
  <c r="C10" i="72" s="1"/>
  <c r="N8" i="71"/>
  <c r="O8" i="71" s="1"/>
  <c r="N11" i="71"/>
  <c r="O11" i="71" s="1"/>
  <c r="N12" i="71"/>
  <c r="O12" i="71" s="1"/>
  <c r="N9" i="71"/>
  <c r="O9" i="71" s="1"/>
  <c r="C9" i="71" s="1"/>
  <c r="N13" i="71"/>
  <c r="O13" i="71" s="1"/>
  <c r="C13" i="71" s="1"/>
  <c r="N10" i="71"/>
  <c r="O10" i="71" s="1"/>
  <c r="C10" i="71" s="1"/>
  <c r="N12" i="70"/>
  <c r="O12" i="70" s="1"/>
  <c r="C12" i="70" s="1"/>
  <c r="N9" i="70"/>
  <c r="O9" i="70" s="1"/>
  <c r="N8" i="70"/>
  <c r="O8" i="70" s="1"/>
  <c r="C8" i="70" s="1"/>
  <c r="N17" i="70"/>
  <c r="O17" i="70" s="1"/>
  <c r="N14" i="70"/>
  <c r="O14" i="70" s="1"/>
  <c r="N16" i="70"/>
  <c r="O16" i="70" s="1"/>
  <c r="C16" i="70" s="1"/>
  <c r="N10" i="70"/>
  <c r="O10" i="70" s="1"/>
  <c r="N15" i="70"/>
  <c r="O15" i="70" s="1"/>
  <c r="C15" i="70" s="1"/>
  <c r="N11" i="70"/>
  <c r="O11" i="70" s="1"/>
  <c r="N18" i="69"/>
  <c r="O18" i="69" s="1"/>
  <c r="N12" i="68"/>
  <c r="O12" i="68" s="1"/>
  <c r="C12" i="68" s="1"/>
  <c r="N10" i="68"/>
  <c r="O10" i="68" s="1"/>
  <c r="N8" i="68"/>
  <c r="O8" i="68" s="1"/>
  <c r="C8" i="68" s="1"/>
  <c r="N14" i="68"/>
  <c r="O14" i="68" s="1"/>
  <c r="N13" i="68"/>
  <c r="O13" i="68" s="1"/>
  <c r="N9" i="68"/>
  <c r="O9" i="68" s="1"/>
  <c r="C9" i="68" s="1"/>
  <c r="N11" i="68"/>
  <c r="O11" i="68" s="1"/>
  <c r="C11" i="68" s="1"/>
  <c r="N15" i="68"/>
  <c r="O15" i="68" s="1"/>
  <c r="C15" i="68" s="1"/>
  <c r="N15" i="67"/>
  <c r="O15" i="67" s="1"/>
  <c r="AA15" i="67"/>
  <c r="AB15" i="67" s="1"/>
  <c r="W9" i="66"/>
  <c r="X9" i="66" s="1"/>
  <c r="N10" i="66"/>
  <c r="O10" i="66" s="1"/>
  <c r="N8" i="66"/>
  <c r="O8" i="66" s="1"/>
  <c r="N9" i="66"/>
  <c r="O9" i="66" s="1"/>
  <c r="N12" i="66"/>
  <c r="O12" i="66" s="1"/>
  <c r="W11" i="66"/>
  <c r="X11" i="66" s="1"/>
  <c r="N11" i="66"/>
  <c r="O11" i="66" s="1"/>
  <c r="N13" i="66"/>
  <c r="O13" i="66" s="1"/>
  <c r="W10" i="66"/>
  <c r="X10" i="66" s="1"/>
  <c r="W12" i="66"/>
  <c r="X12" i="66" s="1"/>
  <c r="W13" i="66"/>
  <c r="X13" i="66" s="1"/>
  <c r="N8" i="64"/>
  <c r="O8" i="64" s="1"/>
  <c r="N9" i="64"/>
  <c r="O9" i="64" s="1"/>
  <c r="N12" i="64"/>
  <c r="O12" i="64" s="1"/>
  <c r="W11" i="64"/>
  <c r="X11" i="64" s="1"/>
  <c r="N11" i="64"/>
  <c r="O11" i="64" s="1"/>
  <c r="N10" i="64"/>
  <c r="O10" i="64" s="1"/>
  <c r="W8" i="64"/>
  <c r="X8" i="64" s="1"/>
  <c r="W12" i="64"/>
  <c r="X12" i="64" s="1"/>
  <c r="W10" i="64"/>
  <c r="X10" i="64" s="1"/>
  <c r="S9" i="61"/>
  <c r="U9" i="61"/>
  <c r="AA9" i="61"/>
  <c r="AB9" i="61" s="1"/>
  <c r="S12" i="61"/>
  <c r="U12" i="61"/>
  <c r="AA12" i="61"/>
  <c r="AB12" i="61" s="1"/>
  <c r="S11" i="61"/>
  <c r="U11" i="61"/>
  <c r="AA11" i="61"/>
  <c r="AB11" i="61" s="1"/>
  <c r="S10" i="61"/>
  <c r="U10" i="61"/>
  <c r="AA10" i="61"/>
  <c r="AB10" i="61" s="1"/>
  <c r="U8" i="61"/>
  <c r="S8" i="61"/>
  <c r="J9" i="61"/>
  <c r="J12" i="61"/>
  <c r="J11" i="61"/>
  <c r="J10" i="61"/>
  <c r="L9" i="61"/>
  <c r="L8" i="61"/>
  <c r="J8" i="61"/>
  <c r="C13" i="67" l="1"/>
  <c r="C15" i="67"/>
  <c r="C14" i="67"/>
  <c r="C11" i="67"/>
  <c r="C16" i="67"/>
  <c r="C8" i="67"/>
  <c r="C12" i="67"/>
  <c r="C9" i="67"/>
  <c r="C10" i="68"/>
  <c r="C13" i="68"/>
  <c r="C14" i="68"/>
  <c r="C17" i="65"/>
  <c r="C13" i="65"/>
  <c r="C15" i="65"/>
  <c r="C11" i="65"/>
  <c r="C10" i="65"/>
  <c r="C8" i="65"/>
  <c r="C13" i="66"/>
  <c r="C9" i="66"/>
  <c r="C10" i="66"/>
  <c r="C11" i="66"/>
  <c r="C12" i="66"/>
  <c r="C8" i="66"/>
  <c r="C11" i="64"/>
  <c r="C12" i="64"/>
  <c r="C8" i="64"/>
  <c r="C10" i="64"/>
  <c r="C9" i="64"/>
  <c r="C11" i="71"/>
  <c r="C12" i="71"/>
  <c r="C8" i="71"/>
  <c r="C11" i="69"/>
  <c r="C17" i="69"/>
  <c r="C16" i="69"/>
  <c r="C20" i="69"/>
  <c r="C15" i="69"/>
  <c r="C19" i="69"/>
  <c r="C10" i="69"/>
  <c r="C8" i="69"/>
  <c r="C18" i="69"/>
  <c r="C14" i="70"/>
  <c r="C17" i="70"/>
  <c r="C11" i="70"/>
  <c r="C10" i="70"/>
  <c r="C9" i="70"/>
  <c r="B9" i="72"/>
  <c r="B10" i="72"/>
  <c r="B8" i="72"/>
  <c r="V11" i="61"/>
  <c r="V12" i="61"/>
  <c r="V10" i="61"/>
  <c r="V9" i="61"/>
  <c r="M9" i="61"/>
  <c r="L10" i="61"/>
  <c r="M10" i="61" s="1"/>
  <c r="L11" i="61"/>
  <c r="M11" i="61" s="1"/>
  <c r="V8" i="61"/>
  <c r="L12" i="61"/>
  <c r="M12" i="61" s="1"/>
  <c r="AA8" i="61"/>
  <c r="AB8" i="61" s="1"/>
  <c r="AI12" i="61"/>
  <c r="AI8" i="61"/>
  <c r="AI9" i="61"/>
  <c r="AI11" i="61"/>
  <c r="AI10" i="61"/>
  <c r="M8" i="61"/>
  <c r="B15" i="67" l="1"/>
  <c r="B14" i="67"/>
  <c r="B10" i="67"/>
  <c r="B12" i="67"/>
  <c r="B13" i="67"/>
  <c r="B16" i="67"/>
  <c r="B17" i="67"/>
  <c r="B9" i="67"/>
  <c r="B8" i="67"/>
  <c r="B11" i="67"/>
  <c r="B12" i="68"/>
  <c r="B10" i="68"/>
  <c r="B11" i="68"/>
  <c r="B8" i="68"/>
  <c r="B14" i="68"/>
  <c r="B9" i="68"/>
  <c r="B15" i="68"/>
  <c r="B13" i="68"/>
  <c r="B13" i="65"/>
  <c r="B10" i="65"/>
  <c r="B15" i="65"/>
  <c r="B12" i="65"/>
  <c r="B17" i="65"/>
  <c r="B9" i="65"/>
  <c r="B14" i="65"/>
  <c r="B16" i="65"/>
  <c r="B8" i="65"/>
  <c r="B10" i="66"/>
  <c r="B13" i="66"/>
  <c r="B8" i="66"/>
  <c r="B9" i="66"/>
  <c r="B11" i="66"/>
  <c r="B12" i="66"/>
  <c r="B11" i="64"/>
  <c r="B12" i="64"/>
  <c r="B8" i="64"/>
  <c r="B10" i="64"/>
  <c r="B11" i="71"/>
  <c r="B9" i="71"/>
  <c r="B13" i="71"/>
  <c r="B10" i="71"/>
  <c r="B12" i="71"/>
  <c r="B8" i="71"/>
  <c r="B11" i="69"/>
  <c r="B17" i="69"/>
  <c r="B12" i="69"/>
  <c r="B9" i="69"/>
  <c r="B18" i="69"/>
  <c r="B15" i="69"/>
  <c r="B20" i="69"/>
  <c r="B10" i="69"/>
  <c r="B19" i="69"/>
  <c r="B8" i="69"/>
  <c r="B13" i="69"/>
  <c r="B14" i="69"/>
  <c r="B14" i="70"/>
  <c r="B9" i="70"/>
  <c r="B17" i="70"/>
  <c r="B8" i="70"/>
  <c r="B10" i="70"/>
  <c r="B13" i="70"/>
  <c r="B15" i="70"/>
  <c r="B12" i="70"/>
  <c r="B11" i="70"/>
  <c r="B16" i="70"/>
  <c r="W8" i="61"/>
  <c r="X8" i="61" s="1"/>
  <c r="W12" i="61"/>
  <c r="X12" i="61" s="1"/>
  <c r="W10" i="61"/>
  <c r="X10" i="61" s="1"/>
  <c r="W9" i="61"/>
  <c r="X9" i="61" s="1"/>
  <c r="W11" i="61"/>
  <c r="X11" i="61" s="1"/>
  <c r="N12" i="61"/>
  <c r="O12" i="61" s="1"/>
  <c r="C12" i="61" s="1"/>
  <c r="N9" i="61"/>
  <c r="O9" i="61" s="1"/>
  <c r="N11" i="61"/>
  <c r="O11" i="61" s="1"/>
  <c r="N10" i="61"/>
  <c r="O10" i="61" s="1"/>
  <c r="C10" i="61" s="1"/>
  <c r="N8" i="61"/>
  <c r="O8" i="61" s="1"/>
  <c r="C8" i="61" l="1"/>
  <c r="C11" i="61"/>
  <c r="C9" i="61"/>
  <c r="B8" i="61"/>
  <c r="B11" i="61" l="1"/>
  <c r="B12" i="61"/>
  <c r="B9" i="61"/>
  <c r="B10" i="61"/>
</calcChain>
</file>

<file path=xl/sharedStrings.xml><?xml version="1.0" encoding="utf-8"?>
<sst xmlns="http://schemas.openxmlformats.org/spreadsheetml/2006/main" count="750" uniqueCount="197">
  <si>
    <t>100-бальная система</t>
  </si>
  <si>
    <t>50-бальная система</t>
  </si>
  <si>
    <t>место</t>
  </si>
  <si>
    <t>баллы</t>
  </si>
  <si>
    <t>Итоговый результат</t>
  </si>
  <si>
    <t>Задание 3
100 баллов</t>
  </si>
  <si>
    <t>Итоговое место</t>
  </si>
  <si>
    <t>Сумма баллов</t>
  </si>
  <si>
    <t>ФИО</t>
  </si>
  <si>
    <t>Мин</t>
  </si>
  <si>
    <t>Сек</t>
  </si>
  <si>
    <t>Время</t>
  </si>
  <si>
    <t>Место</t>
  </si>
  <si>
    <t>Баллы</t>
  </si>
  <si>
    <t>Повторения</t>
  </si>
  <si>
    <t>Штраф</t>
  </si>
  <si>
    <t>Задание 1
100 баллов</t>
  </si>
  <si>
    <t>Девочки
5-6</t>
  </si>
  <si>
    <t>5 минут</t>
  </si>
  <si>
    <t>Задание 2.1
100 баллов</t>
  </si>
  <si>
    <t>Задание 2.2
100 баллов</t>
  </si>
  <si>
    <t>Мальчики
5-6</t>
  </si>
  <si>
    <t>Девочки
7-8</t>
  </si>
  <si>
    <t>Мальчики
7-8</t>
  </si>
  <si>
    <t>Девочки
9-10</t>
  </si>
  <si>
    <t>Мальчики
9-10</t>
  </si>
  <si>
    <t>Девочки
11-12</t>
  </si>
  <si>
    <t>Мальчики
11-12</t>
  </si>
  <si>
    <t>Сотые</t>
  </si>
  <si>
    <t>7 минут</t>
  </si>
  <si>
    <t>Мальчики
13-14</t>
  </si>
  <si>
    <t>Девочки
13-14</t>
  </si>
  <si>
    <t>Пчелина София</t>
  </si>
  <si>
    <t>Столяр Нина</t>
  </si>
  <si>
    <t>Субботина Анастасия</t>
  </si>
  <si>
    <t>Татаринова Марьяна</t>
  </si>
  <si>
    <t>Чернолихова София</t>
  </si>
  <si>
    <t>Регион</t>
  </si>
  <si>
    <t>Рязань</t>
  </si>
  <si>
    <t>Обнинск</t>
  </si>
  <si>
    <t>Шахты</t>
  </si>
  <si>
    <t>Москва</t>
  </si>
  <si>
    <t>Орехово-Зуево</t>
  </si>
  <si>
    <t>Головачев Артемий</t>
  </si>
  <si>
    <t>Кочетков Кирилл</t>
  </si>
  <si>
    <t>Удомля</t>
  </si>
  <si>
    <t>Мартьянов Федор</t>
  </si>
  <si>
    <t>Брянск</t>
  </si>
  <si>
    <t>Межерич Кирилл</t>
  </si>
  <si>
    <t>Новошахтинск</t>
  </si>
  <si>
    <t>Наделяев Роман</t>
  </si>
  <si>
    <t>Адрианова Николь</t>
  </si>
  <si>
    <t>Подольск</t>
  </si>
  <si>
    <t>Брижеватая Мирослава</t>
  </si>
  <si>
    <t>Луховицы</t>
  </si>
  <si>
    <t>Гришина Александра</t>
  </si>
  <si>
    <t>Домодедово</t>
  </si>
  <si>
    <t>Дзех Елизавета</t>
  </si>
  <si>
    <t>Красногорск</t>
  </si>
  <si>
    <t>Мартынова Диана</t>
  </si>
  <si>
    <t>Пенза</t>
  </si>
  <si>
    <t>Федорова Ева</t>
  </si>
  <si>
    <t>Апрелевка</t>
  </si>
  <si>
    <t>Екатеринбург</t>
  </si>
  <si>
    <t>Букин Иван</t>
  </si>
  <si>
    <t>Можайск</t>
  </si>
  <si>
    <t>Грачев Николай</t>
  </si>
  <si>
    <t>Исянов Амир</t>
  </si>
  <si>
    <t>Куманев Владимир</t>
  </si>
  <si>
    <t>Лысков Тимофей</t>
  </si>
  <si>
    <t>Мартынов Иван</t>
  </si>
  <si>
    <t>Заречный</t>
  </si>
  <si>
    <t>Самсонов Артём</t>
  </si>
  <si>
    <t>Куровское</t>
  </si>
  <si>
    <t>Соловьев Иван</t>
  </si>
  <si>
    <t>Сорокин Платон</t>
  </si>
  <si>
    <t>Казань</t>
  </si>
  <si>
    <t>Сугробов Илья</t>
  </si>
  <si>
    <t>Тверь</t>
  </si>
  <si>
    <t>Асташина Варвара</t>
  </si>
  <si>
    <t>Бычкова Виктория</t>
  </si>
  <si>
    <t>Дзех Екатерина</t>
  </si>
  <si>
    <t>Жебуртович Александра</t>
  </si>
  <si>
    <t>Крылова Василиса</t>
  </si>
  <si>
    <t>Самохина Валерия</t>
  </si>
  <si>
    <t>Калуга</t>
  </si>
  <si>
    <t>Уфимцева Анисия</t>
  </si>
  <si>
    <t>Чумакова Василиса</t>
  </si>
  <si>
    <t>Липецк</t>
  </si>
  <si>
    <t>Деркач Максим</t>
  </si>
  <si>
    <t>Карпенко Максим</t>
  </si>
  <si>
    <t>Лобанов Артур</t>
  </si>
  <si>
    <t>Кострома</t>
  </si>
  <si>
    <t>Надыкто Михаил</t>
  </si>
  <si>
    <t>Новиков Лука</t>
  </si>
  <si>
    <t>Попков Всеволод</t>
  </si>
  <si>
    <t>Селин Никита</t>
  </si>
  <si>
    <t>Чесноков Александр</t>
  </si>
  <si>
    <t>Щипанов Степан</t>
  </si>
  <si>
    <t>Юдаев Егор</t>
  </si>
  <si>
    <t>Алексеева Анастасия</t>
  </si>
  <si>
    <t>Захарченко Виктория</t>
  </si>
  <si>
    <t>Зимарева Виктория</t>
  </si>
  <si>
    <t>Кузнецова Виолетта</t>
  </si>
  <si>
    <t>Владимир</t>
  </si>
  <si>
    <t>Кулябкина Екатерина</t>
  </si>
  <si>
    <t>Морозова Кира</t>
  </si>
  <si>
    <t>Белгород</t>
  </si>
  <si>
    <t>Москаленко Александра</t>
  </si>
  <si>
    <t>Пинчук Анна</t>
  </si>
  <si>
    <t>Толмачева Валерия</t>
  </si>
  <si>
    <t>Шварева Екатерина</t>
  </si>
  <si>
    <t>Белоусов Константин</t>
  </si>
  <si>
    <t>Воропаев Ярослав</t>
  </si>
  <si>
    <t>Губанов Андрей</t>
  </si>
  <si>
    <t>Деркач Сергей</t>
  </si>
  <si>
    <t>Залиев Артём</t>
  </si>
  <si>
    <t>Иващук Никита</t>
  </si>
  <si>
    <t>Клюев Алексей</t>
  </si>
  <si>
    <t>Лукашов Никита</t>
  </si>
  <si>
    <t>Нестеров Максим</t>
  </si>
  <si>
    <t>Османов Михаил</t>
  </si>
  <si>
    <t>Татаринов Максим</t>
  </si>
  <si>
    <t>Точко Дмитрий</t>
  </si>
  <si>
    <t>Чечвий Евсей</t>
  </si>
  <si>
    <t>Семушкина Елизавета</t>
  </si>
  <si>
    <t>Стерлингова Надежда</t>
  </si>
  <si>
    <t>Тимохина Ника</t>
  </si>
  <si>
    <t>Афонин Егор</t>
  </si>
  <si>
    <t>Бакланов Роман</t>
  </si>
  <si>
    <t>Ильин Федор</t>
  </si>
  <si>
    <t>Илюхин Илья</t>
  </si>
  <si>
    <t>Константинов Кирилл</t>
  </si>
  <si>
    <t>Машошин Егор</t>
  </si>
  <si>
    <t>Курск</t>
  </si>
  <si>
    <t>6 минут</t>
  </si>
  <si>
    <t>39</t>
  </si>
  <si>
    <t>00</t>
  </si>
  <si>
    <t>07</t>
  </si>
  <si>
    <t>34</t>
  </si>
  <si>
    <t>89</t>
  </si>
  <si>
    <t>06</t>
  </si>
  <si>
    <t>86</t>
  </si>
  <si>
    <t>71</t>
  </si>
  <si>
    <t>37</t>
  </si>
  <si>
    <t>05</t>
  </si>
  <si>
    <t>08</t>
  </si>
  <si>
    <t>33</t>
  </si>
  <si>
    <t>45</t>
  </si>
  <si>
    <t>53</t>
  </si>
  <si>
    <t>11</t>
  </si>
  <si>
    <t>79</t>
  </si>
  <si>
    <t>62</t>
  </si>
  <si>
    <t>22</t>
  </si>
  <si>
    <t>66</t>
  </si>
  <si>
    <t>20</t>
  </si>
  <si>
    <t>12</t>
  </si>
  <si>
    <t>55</t>
  </si>
  <si>
    <t>13</t>
  </si>
  <si>
    <t>10</t>
  </si>
  <si>
    <t>26</t>
  </si>
  <si>
    <t>42</t>
  </si>
  <si>
    <t>36</t>
  </si>
  <si>
    <t>50</t>
  </si>
  <si>
    <t>15</t>
  </si>
  <si>
    <t>60</t>
  </si>
  <si>
    <t>69</t>
  </si>
  <si>
    <t>78</t>
  </si>
  <si>
    <t>96</t>
  </si>
  <si>
    <t>80</t>
  </si>
  <si>
    <t>87</t>
  </si>
  <si>
    <t>17</t>
  </si>
  <si>
    <t>81</t>
  </si>
  <si>
    <t>03</t>
  </si>
  <si>
    <t>28</t>
  </si>
  <si>
    <t>76</t>
  </si>
  <si>
    <t>41</t>
  </si>
  <si>
    <t>14</t>
  </si>
  <si>
    <t>38</t>
  </si>
  <si>
    <t>77</t>
  </si>
  <si>
    <t>65</t>
  </si>
  <si>
    <t>73</t>
  </si>
  <si>
    <t>72</t>
  </si>
  <si>
    <t>18</t>
  </si>
  <si>
    <t>16</t>
  </si>
  <si>
    <t>02</t>
  </si>
  <si>
    <t>68</t>
  </si>
  <si>
    <t>25</t>
  </si>
  <si>
    <t>93</t>
  </si>
  <si>
    <t>97</t>
  </si>
  <si>
    <t>92</t>
  </si>
  <si>
    <t>31</t>
  </si>
  <si>
    <t>61</t>
  </si>
  <si>
    <t>64</t>
  </si>
  <si>
    <t>56</t>
  </si>
  <si>
    <t>04</t>
  </si>
  <si>
    <t>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</si>
</sst>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name val="Calibri"/>
      <family val="2"/>
      <charset val="204"/>
    </font>
    <font>
      <b/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theme="0" tint="-4.9989318521683403E-2"/>
        <bgColor rgb="FFF2F2F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4"/>
  </cellStyleXfs>
  <cellXfs count="40">
    <xf numFmtId="0" fontId="0" fillId="0" borderId="0" xfId="0"/>
    <xf numFmtId="0" fontId="0" fillId="3" borderId="3" xfId="0" applyFill="1" applyBorder="1"/>
    <xf numFmtId="0" fontId="0" fillId="4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3" fillId="8" borderId="5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5" xfId="0" applyNumberForma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/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workbookViewId="0">
      <selection activeCell="R12" sqref="R12"/>
    </sheetView>
  </sheetViews>
  <sheetFormatPr defaultColWidth="14.42578125" defaultRowHeight="15" customHeight="1" x14ac:dyDescent="0.25"/>
  <cols>
    <col min="1" max="2" width="8.7109375" customWidth="1"/>
    <col min="3" max="3" width="1.42578125" customWidth="1"/>
    <col min="4" max="11" width="8.7109375" customWidth="1"/>
  </cols>
  <sheetData>
    <row r="1" spans="1:5" x14ac:dyDescent="0.25">
      <c r="A1" s="24" t="s">
        <v>0</v>
      </c>
      <c r="B1" s="25"/>
      <c r="C1" s="1"/>
      <c r="D1" s="24" t="s">
        <v>1</v>
      </c>
      <c r="E1" s="25"/>
    </row>
    <row r="2" spans="1:5" x14ac:dyDescent="0.25">
      <c r="A2" s="2" t="s">
        <v>2</v>
      </c>
      <c r="B2" s="2" t="s">
        <v>3</v>
      </c>
      <c r="C2" s="1"/>
      <c r="D2" s="2" t="s">
        <v>2</v>
      </c>
      <c r="E2" s="2" t="s">
        <v>3</v>
      </c>
    </row>
    <row r="3" spans="1:5" x14ac:dyDescent="0.25">
      <c r="A3" s="3">
        <v>1</v>
      </c>
      <c r="B3" s="3">
        <v>100</v>
      </c>
      <c r="C3" s="1"/>
      <c r="D3" s="3">
        <v>1</v>
      </c>
      <c r="E3" s="3">
        <v>50</v>
      </c>
    </row>
    <row r="4" spans="1:5" x14ac:dyDescent="0.25">
      <c r="A4" s="3">
        <v>2</v>
      </c>
      <c r="B4" s="3">
        <v>95</v>
      </c>
      <c r="C4" s="1"/>
      <c r="D4" s="3">
        <v>2</v>
      </c>
      <c r="E4" s="3">
        <v>48</v>
      </c>
    </row>
    <row r="5" spans="1:5" x14ac:dyDescent="0.25">
      <c r="A5" s="3">
        <v>3</v>
      </c>
      <c r="B5" s="3">
        <v>90</v>
      </c>
      <c r="C5" s="1"/>
      <c r="D5" s="3">
        <v>3</v>
      </c>
      <c r="E5" s="3">
        <v>46</v>
      </c>
    </row>
    <row r="6" spans="1:5" x14ac:dyDescent="0.25">
      <c r="A6" s="3">
        <v>4</v>
      </c>
      <c r="B6" s="3">
        <v>85</v>
      </c>
      <c r="C6" s="1"/>
      <c r="D6" s="3">
        <v>4</v>
      </c>
      <c r="E6" s="3">
        <v>44</v>
      </c>
    </row>
    <row r="7" spans="1:5" x14ac:dyDescent="0.25">
      <c r="A7" s="3">
        <v>5</v>
      </c>
      <c r="B7" s="3">
        <v>80</v>
      </c>
      <c r="C7" s="1"/>
      <c r="D7" s="3">
        <v>5</v>
      </c>
      <c r="E7" s="3">
        <v>42</v>
      </c>
    </row>
    <row r="8" spans="1:5" x14ac:dyDescent="0.25">
      <c r="A8" s="3">
        <v>6</v>
      </c>
      <c r="B8" s="3">
        <v>75</v>
      </c>
      <c r="C8" s="1"/>
      <c r="D8" s="3">
        <v>6</v>
      </c>
      <c r="E8" s="3">
        <v>41</v>
      </c>
    </row>
    <row r="9" spans="1:5" x14ac:dyDescent="0.25">
      <c r="A9" s="3">
        <v>7</v>
      </c>
      <c r="B9" s="3">
        <v>73</v>
      </c>
      <c r="C9" s="1"/>
      <c r="D9" s="3">
        <v>7</v>
      </c>
      <c r="E9" s="3">
        <v>40</v>
      </c>
    </row>
    <row r="10" spans="1:5" x14ac:dyDescent="0.25">
      <c r="A10" s="3">
        <v>8</v>
      </c>
      <c r="B10" s="3">
        <v>71</v>
      </c>
      <c r="C10" s="1"/>
      <c r="D10" s="3">
        <v>8</v>
      </c>
      <c r="E10" s="3">
        <v>39</v>
      </c>
    </row>
    <row r="11" spans="1:5" x14ac:dyDescent="0.25">
      <c r="A11" s="3">
        <v>9</v>
      </c>
      <c r="B11" s="3">
        <v>69</v>
      </c>
      <c r="C11" s="1"/>
      <c r="D11" s="3">
        <v>9</v>
      </c>
      <c r="E11" s="3">
        <v>38</v>
      </c>
    </row>
    <row r="12" spans="1:5" x14ac:dyDescent="0.25">
      <c r="A12" s="3">
        <v>10</v>
      </c>
      <c r="B12" s="3">
        <v>67</v>
      </c>
      <c r="C12" s="1"/>
      <c r="D12" s="3">
        <v>10</v>
      </c>
      <c r="E12" s="3">
        <v>37</v>
      </c>
    </row>
    <row r="13" spans="1:5" x14ac:dyDescent="0.25">
      <c r="A13" s="3">
        <v>11</v>
      </c>
      <c r="B13" s="3">
        <v>65</v>
      </c>
      <c r="C13" s="1"/>
      <c r="D13" s="3">
        <v>11</v>
      </c>
      <c r="E13" s="3">
        <v>36</v>
      </c>
    </row>
    <row r="14" spans="1:5" x14ac:dyDescent="0.25">
      <c r="A14" s="3">
        <v>12</v>
      </c>
      <c r="B14" s="3">
        <v>63</v>
      </c>
      <c r="C14" s="1"/>
      <c r="D14" s="3">
        <v>12</v>
      </c>
      <c r="E14" s="3">
        <v>35</v>
      </c>
    </row>
    <row r="15" spans="1:5" x14ac:dyDescent="0.25">
      <c r="A15" s="3">
        <v>13</v>
      </c>
      <c r="B15" s="3">
        <v>61</v>
      </c>
      <c r="C15" s="1"/>
      <c r="D15" s="3">
        <v>13</v>
      </c>
      <c r="E15" s="3">
        <v>34</v>
      </c>
    </row>
    <row r="16" spans="1:5" x14ac:dyDescent="0.25">
      <c r="A16" s="3">
        <v>14</v>
      </c>
      <c r="B16" s="3">
        <v>59</v>
      </c>
      <c r="C16" s="1"/>
      <c r="D16" s="3">
        <v>14</v>
      </c>
      <c r="E16" s="3">
        <v>33</v>
      </c>
    </row>
    <row r="17" spans="1:5" x14ac:dyDescent="0.25">
      <c r="A17" s="3">
        <v>15</v>
      </c>
      <c r="B17" s="3">
        <v>57</v>
      </c>
      <c r="C17" s="1"/>
      <c r="D17" s="3">
        <v>15</v>
      </c>
      <c r="E17" s="3">
        <v>32</v>
      </c>
    </row>
    <row r="18" spans="1:5" x14ac:dyDescent="0.25">
      <c r="A18" s="3">
        <v>16</v>
      </c>
      <c r="B18" s="3">
        <v>55</v>
      </c>
      <c r="C18" s="1"/>
      <c r="D18" s="3">
        <v>16</v>
      </c>
      <c r="E18" s="3">
        <v>31</v>
      </c>
    </row>
    <row r="19" spans="1:5" x14ac:dyDescent="0.25">
      <c r="A19" s="3">
        <v>17</v>
      </c>
      <c r="B19" s="3">
        <v>53</v>
      </c>
      <c r="C19" s="1"/>
      <c r="D19" s="3">
        <v>17</v>
      </c>
      <c r="E19" s="3">
        <v>30</v>
      </c>
    </row>
    <row r="20" spans="1:5" x14ac:dyDescent="0.25">
      <c r="A20" s="3">
        <v>18</v>
      </c>
      <c r="B20" s="3">
        <v>51</v>
      </c>
      <c r="C20" s="1"/>
      <c r="D20" s="3">
        <v>18</v>
      </c>
      <c r="E20" s="3">
        <v>29</v>
      </c>
    </row>
    <row r="21" spans="1:5" ht="15.75" customHeight="1" x14ac:dyDescent="0.25">
      <c r="A21" s="3">
        <v>19</v>
      </c>
      <c r="B21" s="3">
        <v>49</v>
      </c>
      <c r="C21" s="1"/>
      <c r="D21" s="3">
        <v>19</v>
      </c>
      <c r="E21" s="3">
        <v>28</v>
      </c>
    </row>
    <row r="22" spans="1:5" ht="15.75" customHeight="1" x14ac:dyDescent="0.25">
      <c r="A22" s="3">
        <v>20</v>
      </c>
      <c r="B22" s="3">
        <v>47</v>
      </c>
      <c r="C22" s="1"/>
      <c r="D22" s="3">
        <v>20</v>
      </c>
      <c r="E22" s="3">
        <v>27</v>
      </c>
    </row>
    <row r="23" spans="1:5" ht="15.75" customHeight="1" x14ac:dyDescent="0.25">
      <c r="A23" s="3">
        <v>21</v>
      </c>
      <c r="B23" s="3">
        <v>45</v>
      </c>
      <c r="C23" s="1"/>
      <c r="D23" s="3">
        <v>21</v>
      </c>
      <c r="E23" s="3">
        <v>26</v>
      </c>
    </row>
    <row r="24" spans="1:5" ht="15.75" customHeight="1" x14ac:dyDescent="0.25">
      <c r="A24" s="3">
        <v>22</v>
      </c>
      <c r="B24" s="3">
        <v>43</v>
      </c>
      <c r="C24" s="1"/>
      <c r="D24" s="3">
        <v>22</v>
      </c>
      <c r="E24" s="3">
        <v>25</v>
      </c>
    </row>
    <row r="25" spans="1:5" ht="15.75" customHeight="1" x14ac:dyDescent="0.25">
      <c r="A25" s="3">
        <v>23</v>
      </c>
      <c r="B25" s="3">
        <v>41</v>
      </c>
      <c r="C25" s="1"/>
      <c r="D25" s="3">
        <v>23</v>
      </c>
      <c r="E25" s="3">
        <v>24</v>
      </c>
    </row>
    <row r="26" spans="1:5" ht="15.75" customHeight="1" x14ac:dyDescent="0.25">
      <c r="A26" s="3">
        <v>24</v>
      </c>
      <c r="B26" s="3">
        <v>39</v>
      </c>
      <c r="C26" s="1"/>
      <c r="D26" s="3">
        <v>24</v>
      </c>
      <c r="E26" s="3">
        <v>23</v>
      </c>
    </row>
    <row r="27" spans="1:5" ht="15.75" customHeight="1" x14ac:dyDescent="0.25">
      <c r="A27" s="3">
        <v>25</v>
      </c>
      <c r="B27" s="3">
        <v>37</v>
      </c>
      <c r="C27" s="1"/>
      <c r="D27" s="3">
        <v>25</v>
      </c>
      <c r="E27" s="3">
        <v>22</v>
      </c>
    </row>
    <row r="28" spans="1:5" ht="15.75" customHeight="1" x14ac:dyDescent="0.25">
      <c r="A28" s="3">
        <v>26</v>
      </c>
      <c r="B28" s="3">
        <v>35</v>
      </c>
      <c r="C28" s="1"/>
      <c r="D28" s="3">
        <v>26</v>
      </c>
      <c r="E28" s="3">
        <v>21</v>
      </c>
    </row>
    <row r="29" spans="1:5" ht="15.75" customHeight="1" x14ac:dyDescent="0.25">
      <c r="A29" s="3">
        <v>27</v>
      </c>
      <c r="B29" s="3">
        <v>33</v>
      </c>
      <c r="C29" s="1"/>
      <c r="D29" s="3">
        <v>27</v>
      </c>
      <c r="E29" s="3">
        <v>20</v>
      </c>
    </row>
    <row r="30" spans="1:5" ht="15.75" customHeight="1" x14ac:dyDescent="0.25">
      <c r="A30" s="3">
        <v>28</v>
      </c>
      <c r="B30" s="3">
        <v>31</v>
      </c>
      <c r="C30" s="1"/>
      <c r="D30" s="3">
        <v>28</v>
      </c>
      <c r="E30" s="3">
        <v>19</v>
      </c>
    </row>
    <row r="31" spans="1:5" ht="15.75" customHeight="1" x14ac:dyDescent="0.25">
      <c r="A31" s="3">
        <v>29</v>
      </c>
      <c r="B31" s="3">
        <v>29</v>
      </c>
      <c r="C31" s="1"/>
      <c r="D31" s="3">
        <v>29</v>
      </c>
      <c r="E31" s="3">
        <v>18</v>
      </c>
    </row>
    <row r="32" spans="1:5" ht="15.75" customHeight="1" x14ac:dyDescent="0.25">
      <c r="A32" s="3">
        <v>30</v>
      </c>
      <c r="B32" s="3">
        <v>27</v>
      </c>
      <c r="C32" s="1"/>
      <c r="D32" s="3">
        <v>30</v>
      </c>
      <c r="E32" s="3">
        <v>17</v>
      </c>
    </row>
    <row r="33" spans="1:5" ht="15.75" customHeight="1" x14ac:dyDescent="0.25">
      <c r="A33" s="3">
        <v>31</v>
      </c>
      <c r="B33" s="3">
        <v>26</v>
      </c>
      <c r="C33" s="1"/>
      <c r="D33" s="3">
        <v>31</v>
      </c>
      <c r="E33" s="3">
        <v>16</v>
      </c>
    </row>
    <row r="34" spans="1:5" ht="15.75" customHeight="1" x14ac:dyDescent="0.25">
      <c r="A34" s="3">
        <v>32</v>
      </c>
      <c r="B34" s="3">
        <v>25</v>
      </c>
      <c r="C34" s="1"/>
      <c r="D34" s="3">
        <v>32</v>
      </c>
      <c r="E34" s="3">
        <v>15</v>
      </c>
    </row>
    <row r="35" spans="1:5" ht="15.75" customHeight="1" x14ac:dyDescent="0.25">
      <c r="A35" s="3">
        <v>33</v>
      </c>
      <c r="B35" s="3">
        <v>24</v>
      </c>
      <c r="C35" s="1"/>
      <c r="D35" s="3">
        <v>33</v>
      </c>
      <c r="E35" s="3">
        <v>14</v>
      </c>
    </row>
    <row r="36" spans="1:5" ht="15.75" customHeight="1" x14ac:dyDescent="0.25">
      <c r="A36" s="3">
        <v>34</v>
      </c>
      <c r="B36" s="3">
        <v>23</v>
      </c>
      <c r="C36" s="1"/>
      <c r="D36" s="3">
        <v>34</v>
      </c>
      <c r="E36" s="3">
        <v>13</v>
      </c>
    </row>
    <row r="37" spans="1:5" ht="15.75" customHeight="1" x14ac:dyDescent="0.25">
      <c r="A37" s="3">
        <v>35</v>
      </c>
      <c r="B37" s="3">
        <v>22</v>
      </c>
      <c r="C37" s="1"/>
      <c r="D37" s="3">
        <v>35</v>
      </c>
      <c r="E37" s="3">
        <v>12</v>
      </c>
    </row>
    <row r="38" spans="1:5" ht="15.75" customHeight="1" x14ac:dyDescent="0.25">
      <c r="A38" s="3">
        <v>36</v>
      </c>
      <c r="B38" s="3">
        <v>21</v>
      </c>
      <c r="C38" s="1"/>
      <c r="D38" s="3">
        <v>36</v>
      </c>
      <c r="E38" s="3">
        <v>11</v>
      </c>
    </row>
    <row r="39" spans="1:5" ht="15.75" customHeight="1" x14ac:dyDescent="0.25">
      <c r="A39" s="3">
        <v>37</v>
      </c>
      <c r="B39" s="3">
        <v>20</v>
      </c>
      <c r="C39" s="1"/>
      <c r="D39" s="3">
        <v>37</v>
      </c>
      <c r="E39" s="3">
        <v>10</v>
      </c>
    </row>
    <row r="40" spans="1:5" ht="15.75" customHeight="1" x14ac:dyDescent="0.25">
      <c r="A40" s="3">
        <v>38</v>
      </c>
      <c r="B40" s="3">
        <v>19</v>
      </c>
      <c r="C40" s="1"/>
      <c r="D40" s="3">
        <v>38</v>
      </c>
      <c r="E40" s="3">
        <v>9</v>
      </c>
    </row>
    <row r="41" spans="1:5" ht="15.75" customHeight="1" x14ac:dyDescent="0.25">
      <c r="A41" s="3">
        <v>39</v>
      </c>
      <c r="B41" s="3">
        <v>18</v>
      </c>
      <c r="C41" s="1"/>
      <c r="D41" s="3">
        <v>39</v>
      </c>
      <c r="E41" s="3">
        <v>8</v>
      </c>
    </row>
    <row r="42" spans="1:5" ht="15.75" customHeight="1" x14ac:dyDescent="0.25">
      <c r="A42" s="3">
        <v>40</v>
      </c>
      <c r="B42" s="3">
        <v>17</v>
      </c>
      <c r="C42" s="1"/>
      <c r="D42" s="3">
        <v>40</v>
      </c>
      <c r="E42" s="3">
        <v>7</v>
      </c>
    </row>
    <row r="43" spans="1:5" ht="15.75" customHeight="1" x14ac:dyDescent="0.25">
      <c r="A43" s="3">
        <v>41</v>
      </c>
      <c r="B43" s="3">
        <v>16</v>
      </c>
      <c r="C43" s="1"/>
    </row>
    <row r="44" spans="1:5" ht="15.75" customHeight="1" x14ac:dyDescent="0.25">
      <c r="A44" s="3">
        <v>42</v>
      </c>
      <c r="B44" s="3">
        <v>15</v>
      </c>
      <c r="C44" s="1"/>
    </row>
    <row r="45" spans="1:5" ht="15.75" customHeight="1" x14ac:dyDescent="0.25">
      <c r="A45" s="3">
        <v>43</v>
      </c>
      <c r="B45" s="3">
        <v>14</v>
      </c>
      <c r="C45" s="1"/>
    </row>
    <row r="46" spans="1:5" ht="15.75" customHeight="1" x14ac:dyDescent="0.25">
      <c r="A46" s="3">
        <v>44</v>
      </c>
      <c r="B46" s="3">
        <v>13</v>
      </c>
      <c r="C46" s="1"/>
    </row>
    <row r="47" spans="1:5" ht="15.75" customHeight="1" x14ac:dyDescent="0.25">
      <c r="A47" s="3">
        <v>45</v>
      </c>
      <c r="B47" s="3">
        <v>12</v>
      </c>
      <c r="C47" s="1"/>
    </row>
    <row r="48" spans="1:5" ht="15.75" customHeight="1" x14ac:dyDescent="0.25">
      <c r="A48" s="3">
        <v>46</v>
      </c>
      <c r="B48" s="3">
        <v>11</v>
      </c>
      <c r="C48" s="1"/>
    </row>
    <row r="49" spans="1:3" ht="15.75" customHeight="1" x14ac:dyDescent="0.25">
      <c r="A49" s="3">
        <v>47</v>
      </c>
      <c r="B49" s="3">
        <v>10</v>
      </c>
      <c r="C49" s="1"/>
    </row>
    <row r="50" spans="1:3" ht="15.75" customHeight="1" x14ac:dyDescent="0.25">
      <c r="A50" s="3">
        <v>48</v>
      </c>
      <c r="B50" s="3">
        <v>9</v>
      </c>
      <c r="C50" s="1"/>
    </row>
    <row r="51" spans="1:3" ht="15.75" customHeight="1" x14ac:dyDescent="0.25">
      <c r="A51" s="3">
        <v>49</v>
      </c>
      <c r="B51" s="3">
        <v>8</v>
      </c>
      <c r="C51" s="1"/>
    </row>
    <row r="52" spans="1:3" ht="15.75" customHeight="1" x14ac:dyDescent="0.25">
      <c r="A52" s="3">
        <v>50</v>
      </c>
      <c r="B52" s="3">
        <v>7</v>
      </c>
      <c r="C52" s="1"/>
    </row>
    <row r="53" spans="1:3" ht="15.75" customHeight="1" x14ac:dyDescent="0.25">
      <c r="A53" s="3">
        <v>51</v>
      </c>
      <c r="B53" s="3">
        <v>6</v>
      </c>
      <c r="C53" s="1"/>
    </row>
    <row r="54" spans="1:3" ht="15.75" customHeight="1" x14ac:dyDescent="0.25">
      <c r="A54" s="3">
        <v>52</v>
      </c>
      <c r="B54" s="3">
        <v>5</v>
      </c>
      <c r="C54" s="1"/>
    </row>
    <row r="55" spans="1:3" ht="15.75" customHeight="1" x14ac:dyDescent="0.25">
      <c r="A55" s="3">
        <v>53</v>
      </c>
      <c r="B55" s="3">
        <v>4</v>
      </c>
      <c r="C55" s="1"/>
    </row>
    <row r="56" spans="1:3" ht="15.75" customHeight="1" x14ac:dyDescent="0.25">
      <c r="A56" s="3">
        <v>54</v>
      </c>
      <c r="B56" s="3">
        <v>3</v>
      </c>
      <c r="C56" s="1"/>
    </row>
    <row r="57" spans="1:3" ht="15.75" customHeight="1" x14ac:dyDescent="0.25">
      <c r="A57" s="3">
        <v>55</v>
      </c>
      <c r="B57" s="3">
        <v>2</v>
      </c>
      <c r="C57" s="1"/>
    </row>
    <row r="58" spans="1:3" ht="15.75" customHeight="1" x14ac:dyDescent="0.25"/>
    <row r="59" spans="1:3" ht="15.75" customHeight="1" x14ac:dyDescent="0.25"/>
    <row r="60" spans="1:3" ht="15.75" customHeight="1" x14ac:dyDescent="0.25"/>
    <row r="61" spans="1:3" ht="15.75" customHeight="1" x14ac:dyDescent="0.25"/>
    <row r="62" spans="1:3" ht="15.75" customHeight="1" x14ac:dyDescent="0.25"/>
    <row r="63" spans="1:3" ht="15.75" customHeight="1" x14ac:dyDescent="0.25"/>
    <row r="64" spans="1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A1:B1"/>
    <mergeCell ref="D1:E1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01239-A1F9-4E09-8AAA-B0D5A18BA574}">
  <sheetPr>
    <pageSetUpPr fitToPage="1"/>
  </sheetPr>
  <dimension ref="B1:AI42"/>
  <sheetViews>
    <sheetView zoomScaleNormal="100" workbookViewId="0">
      <selection activeCell="E14" sqref="E14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1.5703125" bestFit="1" customWidth="1"/>
    <col min="6" max="6" width="11.7109375" bestFit="1" customWidth="1"/>
    <col min="7" max="7" width="1.42578125" customWidth="1"/>
    <col min="8" max="8" width="5.140625" hidden="1" customWidth="1" outlineLevel="1"/>
    <col min="9" max="9" width="4.28515625" hidden="1" customWidth="1" outlineLevel="1"/>
    <col min="10" max="10" width="7.140625" hidden="1" customWidth="1" outlineLevel="1"/>
    <col min="11" max="11" width="6.85546875" customWidth="1" collapsed="1"/>
    <col min="12" max="12" width="7.85546875" hidden="1" customWidth="1" outlineLevel="1"/>
    <col min="13" max="13" width="7.140625" hidden="1" customWidth="1" outlineLevel="1"/>
    <col min="14" max="14" width="7.140625" customWidth="1" collapsed="1"/>
    <col min="15" max="15" width="6.85546875" customWidth="1"/>
    <col min="16" max="16" width="1.42578125" style="16" customWidth="1"/>
    <col min="17" max="17" width="6.85546875" style="16" customWidth="1"/>
    <col min="18" max="18" width="7.140625" style="16" customWidth="1"/>
    <col min="19" max="19" width="6.85546875" style="16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hidden="1" customWidth="1" outlineLevel="1"/>
    <col min="24" max="24" width="6.85546875" customWidth="1" collapsed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8.42578125" hidden="1" customWidth="1" outlineLevel="1"/>
    <col min="33" max="33" width="9.7109375" bestFit="1" customWidth="1" collapsed="1"/>
    <col min="34" max="34" width="7.140625" customWidth="1"/>
    <col min="35" max="35" width="6.85546875" customWidth="1"/>
  </cols>
  <sheetData>
    <row r="1" spans="2:35" x14ac:dyDescent="0.25">
      <c r="E1" s="12"/>
      <c r="F1" s="12"/>
      <c r="H1" s="3"/>
      <c r="I1" s="3"/>
      <c r="J1" s="3"/>
      <c r="K1" s="3"/>
      <c r="L1" s="3"/>
      <c r="M1" s="3"/>
      <c r="N1" s="3"/>
      <c r="O1" s="4">
        <v>1</v>
      </c>
      <c r="Q1" s="17"/>
      <c r="R1" s="17"/>
      <c r="S1" s="18">
        <v>1</v>
      </c>
      <c r="U1" s="3"/>
      <c r="V1" s="3"/>
      <c r="W1" s="3"/>
      <c r="X1" s="3"/>
      <c r="Y1" s="3"/>
      <c r="Z1" s="3"/>
      <c r="AA1" s="3"/>
      <c r="AB1" s="4">
        <v>1</v>
      </c>
      <c r="AD1" s="3"/>
      <c r="AE1" s="3"/>
      <c r="AF1" s="3"/>
      <c r="AG1" s="3"/>
      <c r="AH1" s="3"/>
      <c r="AI1" s="4">
        <v>1</v>
      </c>
    </row>
    <row r="2" spans="2:35" x14ac:dyDescent="0.25">
      <c r="E2" s="12"/>
      <c r="F2" s="12"/>
      <c r="H2" s="3"/>
      <c r="I2" s="3"/>
      <c r="J2" s="3"/>
      <c r="K2" s="5">
        <f>3*(20+15+6)</f>
        <v>123</v>
      </c>
      <c r="L2" s="3"/>
      <c r="M2" s="3"/>
      <c r="N2" s="3"/>
      <c r="O2" s="3"/>
      <c r="Q2" s="17"/>
      <c r="R2" s="17"/>
      <c r="S2" s="17"/>
      <c r="U2" s="3"/>
      <c r="V2" s="3"/>
      <c r="W2" s="3"/>
      <c r="X2" s="5">
        <f>3*(21+15+9)</f>
        <v>135</v>
      </c>
      <c r="Y2" s="3"/>
      <c r="Z2" s="3"/>
      <c r="AA2" s="3"/>
      <c r="AB2" s="3"/>
      <c r="AD2" s="3"/>
      <c r="AE2" s="3"/>
      <c r="AF2" s="3"/>
      <c r="AG2" s="3"/>
      <c r="AH2" s="3"/>
      <c r="AI2" s="3"/>
    </row>
    <row r="3" spans="2:35" x14ac:dyDescent="0.25">
      <c r="E3" s="12"/>
      <c r="F3" s="12"/>
      <c r="H3" s="3"/>
      <c r="I3" s="3"/>
      <c r="J3" s="3"/>
      <c r="K3" s="6" t="s">
        <v>135</v>
      </c>
      <c r="L3" s="3"/>
      <c r="M3" s="3"/>
      <c r="N3" s="3"/>
      <c r="O3" s="3"/>
      <c r="Q3" s="17"/>
      <c r="R3" s="17"/>
      <c r="S3" s="17"/>
      <c r="U3" s="3"/>
      <c r="V3" s="3"/>
      <c r="W3" s="3"/>
      <c r="X3" s="6" t="s">
        <v>18</v>
      </c>
      <c r="Y3" s="3"/>
      <c r="Z3" s="3"/>
      <c r="AA3" s="3"/>
      <c r="AB3" s="3"/>
      <c r="AD3" s="3"/>
      <c r="AE3" s="3"/>
      <c r="AF3" s="3"/>
      <c r="AG3" s="3"/>
      <c r="AH3" s="3"/>
      <c r="AI3" s="3"/>
    </row>
    <row r="4" spans="2:35" x14ac:dyDescent="0.25">
      <c r="H4" s="3"/>
      <c r="I4" s="3"/>
      <c r="J4" s="3"/>
      <c r="K4" s="3"/>
      <c r="L4" s="3"/>
      <c r="M4" s="3"/>
      <c r="N4" s="3"/>
      <c r="O4" s="3"/>
      <c r="Q4" s="17"/>
      <c r="R4" s="17"/>
      <c r="S4" s="17"/>
      <c r="U4" s="3"/>
      <c r="V4" s="3"/>
      <c r="W4" s="3"/>
      <c r="X4" s="3"/>
      <c r="Y4" s="3"/>
      <c r="Z4" s="3"/>
      <c r="AA4" s="3"/>
      <c r="AB4" s="3"/>
      <c r="AD4" s="3"/>
      <c r="AE4" s="3"/>
      <c r="AF4" s="3"/>
      <c r="AG4" s="3"/>
      <c r="AH4" s="3"/>
      <c r="AI4" s="3"/>
    </row>
    <row r="5" spans="2:35" ht="15" customHeight="1" x14ac:dyDescent="0.25">
      <c r="B5" s="32" t="s">
        <v>4</v>
      </c>
      <c r="C5" s="33"/>
      <c r="D5" s="7"/>
      <c r="E5" s="26" t="s">
        <v>31</v>
      </c>
      <c r="F5" s="28"/>
      <c r="G5" s="7"/>
      <c r="H5" s="26" t="s">
        <v>16</v>
      </c>
      <c r="I5" s="27"/>
      <c r="J5" s="27"/>
      <c r="K5" s="27"/>
      <c r="L5" s="27"/>
      <c r="M5" s="27"/>
      <c r="N5" s="27"/>
      <c r="O5" s="28"/>
      <c r="P5" s="19"/>
      <c r="Q5" s="34" t="s">
        <v>19</v>
      </c>
      <c r="R5" s="34"/>
      <c r="S5" s="35"/>
      <c r="T5" s="7"/>
      <c r="U5" s="26" t="s">
        <v>20</v>
      </c>
      <c r="V5" s="27"/>
      <c r="W5" s="27"/>
      <c r="X5" s="27"/>
      <c r="Y5" s="27"/>
      <c r="Z5" s="27"/>
      <c r="AA5" s="27"/>
      <c r="AB5" s="28"/>
      <c r="AC5" s="7"/>
      <c r="AD5" s="26" t="s">
        <v>5</v>
      </c>
      <c r="AE5" s="27"/>
      <c r="AF5" s="27"/>
      <c r="AG5" s="27"/>
      <c r="AH5" s="27"/>
      <c r="AI5" s="28"/>
    </row>
    <row r="6" spans="2:35" x14ac:dyDescent="0.25">
      <c r="B6" s="33"/>
      <c r="C6" s="33"/>
      <c r="D6" s="8"/>
      <c r="E6" s="29"/>
      <c r="F6" s="31"/>
      <c r="G6" s="8"/>
      <c r="H6" s="29"/>
      <c r="I6" s="30"/>
      <c r="J6" s="30"/>
      <c r="K6" s="30"/>
      <c r="L6" s="30"/>
      <c r="M6" s="30"/>
      <c r="N6" s="30"/>
      <c r="O6" s="31"/>
      <c r="P6" s="20"/>
      <c r="Q6" s="36"/>
      <c r="R6" s="36"/>
      <c r="S6" s="37"/>
      <c r="T6" s="8"/>
      <c r="U6" s="29"/>
      <c r="V6" s="30"/>
      <c r="W6" s="30"/>
      <c r="X6" s="30"/>
      <c r="Y6" s="30"/>
      <c r="Z6" s="30"/>
      <c r="AA6" s="30"/>
      <c r="AB6" s="31"/>
      <c r="AC6" s="8"/>
      <c r="AD6" s="29"/>
      <c r="AE6" s="30"/>
      <c r="AF6" s="30"/>
      <c r="AG6" s="30"/>
      <c r="AH6" s="30"/>
      <c r="AI6" s="31"/>
    </row>
    <row r="7" spans="2:35" ht="25.5" x14ac:dyDescent="0.25">
      <c r="B7" s="38" t="s">
        <v>6</v>
      </c>
      <c r="C7" s="38" t="s">
        <v>7</v>
      </c>
      <c r="D7" s="9"/>
      <c r="E7" s="14" t="s">
        <v>8</v>
      </c>
      <c r="F7" s="14" t="s">
        <v>37</v>
      </c>
      <c r="G7" s="9"/>
      <c r="H7" s="11" t="s">
        <v>9</v>
      </c>
      <c r="I7" s="11" t="s">
        <v>10</v>
      </c>
      <c r="J7" s="11" t="s">
        <v>11</v>
      </c>
      <c r="K7" s="38" t="s">
        <v>14</v>
      </c>
      <c r="L7" s="11" t="s">
        <v>15</v>
      </c>
      <c r="M7" s="11" t="s">
        <v>11</v>
      </c>
      <c r="N7" s="11" t="s">
        <v>12</v>
      </c>
      <c r="O7" s="11" t="s">
        <v>13</v>
      </c>
      <c r="P7" s="20"/>
      <c r="Q7" s="39" t="s">
        <v>14</v>
      </c>
      <c r="R7" s="14" t="s">
        <v>12</v>
      </c>
      <c r="S7" s="14" t="s">
        <v>13</v>
      </c>
      <c r="T7" s="9"/>
      <c r="U7" s="11" t="s">
        <v>9</v>
      </c>
      <c r="V7" s="11" t="s">
        <v>10</v>
      </c>
      <c r="W7" s="11" t="s">
        <v>11</v>
      </c>
      <c r="X7" s="38" t="s">
        <v>14</v>
      </c>
      <c r="Y7" s="11" t="s">
        <v>15</v>
      </c>
      <c r="Z7" s="11" t="s">
        <v>11</v>
      </c>
      <c r="AA7" s="11" t="s">
        <v>12</v>
      </c>
      <c r="AB7" s="11" t="s">
        <v>13</v>
      </c>
      <c r="AC7" s="9"/>
      <c r="AD7" s="11" t="s">
        <v>9</v>
      </c>
      <c r="AE7" s="11" t="s">
        <v>10</v>
      </c>
      <c r="AF7" s="11" t="s">
        <v>28</v>
      </c>
      <c r="AG7" s="11" t="s">
        <v>11</v>
      </c>
      <c r="AH7" s="11" t="s">
        <v>12</v>
      </c>
      <c r="AI7" s="11" t="s">
        <v>13</v>
      </c>
    </row>
    <row r="8" spans="2:35" x14ac:dyDescent="0.25">
      <c r="B8" s="7">
        <f>RANK(C8,C$8:C$10,0)</f>
        <v>1</v>
      </c>
      <c r="C8" s="7">
        <f>SUMIF($G$1:$AI$1,1,$G8:$AI8)</f>
        <v>385</v>
      </c>
      <c r="D8" s="10"/>
      <c r="E8" s="15" t="s">
        <v>127</v>
      </c>
      <c r="F8" s="15" t="s">
        <v>47</v>
      </c>
      <c r="G8" s="10"/>
      <c r="H8" s="7">
        <v>6</v>
      </c>
      <c r="I8" s="7">
        <v>5</v>
      </c>
      <c r="J8" s="13">
        <f>TIME(0,H8,I8)</f>
        <v>4.2245370370370371E-3</v>
      </c>
      <c r="K8" s="7">
        <v>114</v>
      </c>
      <c r="L8" s="7">
        <f>K$2-K8</f>
        <v>9</v>
      </c>
      <c r="M8" s="13">
        <f>J8+TIME(0,0,L8)</f>
        <v>4.3287037037037035E-3</v>
      </c>
      <c r="N8" s="7">
        <f>RANK(M8,M$8:M$10,1)</f>
        <v>1</v>
      </c>
      <c r="O8" s="7">
        <f>VLOOKUP(N8,'Место-баллы'!$A$3:$E$52,2,0)</f>
        <v>100</v>
      </c>
      <c r="P8" s="20"/>
      <c r="Q8" s="19">
        <v>497</v>
      </c>
      <c r="R8" s="19">
        <f>RANK(Q8,Q$8:Q$10,0)</f>
        <v>2</v>
      </c>
      <c r="S8" s="19">
        <f>VLOOKUP(R8,'Место-баллы'!$A$3:$E$52,2,0)</f>
        <v>95</v>
      </c>
      <c r="T8" s="10"/>
      <c r="U8" s="7">
        <v>5</v>
      </c>
      <c r="V8" s="7">
        <v>5</v>
      </c>
      <c r="W8" s="13">
        <f>TIME(0,U8,V8)</f>
        <v>3.5300925925925925E-3</v>
      </c>
      <c r="X8" s="7">
        <v>116</v>
      </c>
      <c r="Y8" s="7">
        <f>X$2-X8</f>
        <v>19</v>
      </c>
      <c r="Z8" s="13">
        <f>W8+TIME(0,0,Y8)</f>
        <v>3.7499999999999999E-3</v>
      </c>
      <c r="AA8" s="7">
        <f>RANK(Z8,Z$8:Z$10,1)</f>
        <v>1</v>
      </c>
      <c r="AB8" s="7">
        <f>VLOOKUP(AA8,'Место-баллы'!$A$3:$E$52,2,0)</f>
        <v>100</v>
      </c>
      <c r="AC8" s="10"/>
      <c r="AD8" s="22" t="s">
        <v>137</v>
      </c>
      <c r="AE8" s="22" t="s">
        <v>184</v>
      </c>
      <c r="AF8" s="22" t="s">
        <v>153</v>
      </c>
      <c r="AG8" s="21" t="str">
        <f>CONCATENATE(0,":",AD8,":",AE8,".",AF8)</f>
        <v>0:00:16.22</v>
      </c>
      <c r="AH8" s="7">
        <v>3</v>
      </c>
      <c r="AI8" s="7">
        <f>VLOOKUP(AH8,'Место-баллы'!$A$3:$E$52,2,0)</f>
        <v>90</v>
      </c>
    </row>
    <row r="9" spans="2:35" x14ac:dyDescent="0.25">
      <c r="B9" s="7">
        <f>RANK(C9,C$8:C$10,0)</f>
        <v>2</v>
      </c>
      <c r="C9" s="7">
        <f>SUMIF($G$1:$AI$1,1,$G9:$AI9)</f>
        <v>380</v>
      </c>
      <c r="D9" s="10"/>
      <c r="E9" s="15" t="s">
        <v>125</v>
      </c>
      <c r="F9" s="15" t="s">
        <v>88</v>
      </c>
      <c r="G9" s="10"/>
      <c r="H9" s="7">
        <v>6</v>
      </c>
      <c r="I9" s="7">
        <v>5</v>
      </c>
      <c r="J9" s="13">
        <f>TIME(0,H9,I9)</f>
        <v>4.2245370370370371E-3</v>
      </c>
      <c r="K9" s="7">
        <v>79</v>
      </c>
      <c r="L9" s="7">
        <f>K$2-K9</f>
        <v>44</v>
      </c>
      <c r="M9" s="13">
        <f>J9+TIME(0,0,L9)</f>
        <v>4.7337962962962967E-3</v>
      </c>
      <c r="N9" s="7">
        <f>RANK(M9,M$8:M$10,1)</f>
        <v>3</v>
      </c>
      <c r="O9" s="7">
        <f>VLOOKUP(N9,'Место-баллы'!$A$3:$E$52,2,0)</f>
        <v>90</v>
      </c>
      <c r="P9" s="20"/>
      <c r="Q9" s="19">
        <v>501</v>
      </c>
      <c r="R9" s="19">
        <f>RANK(Q9,Q$8:Q$10,0)</f>
        <v>1</v>
      </c>
      <c r="S9" s="19">
        <f>VLOOKUP(R9,'Место-баллы'!$A$3:$E$52,2,0)</f>
        <v>100</v>
      </c>
      <c r="T9" s="10"/>
      <c r="U9" s="7">
        <v>5</v>
      </c>
      <c r="V9" s="7">
        <v>5</v>
      </c>
      <c r="W9" s="13">
        <f>TIME(0,U9,V9)</f>
        <v>3.5300925925925925E-3</v>
      </c>
      <c r="X9" s="7">
        <v>90</v>
      </c>
      <c r="Y9" s="7">
        <f>X$2-X9</f>
        <v>45</v>
      </c>
      <c r="Z9" s="13">
        <f>W9+TIME(0,0,Y9)</f>
        <v>4.0509259259259257E-3</v>
      </c>
      <c r="AA9" s="7">
        <f>RANK(Z9,Z$8:Z$10,1)</f>
        <v>3</v>
      </c>
      <c r="AB9" s="7">
        <f>VLOOKUP(AA9,'Место-баллы'!$A$3:$E$52,2,0)</f>
        <v>90</v>
      </c>
      <c r="AC9" s="10"/>
      <c r="AD9" s="23" t="s">
        <v>137</v>
      </c>
      <c r="AE9" s="22" t="s">
        <v>177</v>
      </c>
      <c r="AF9" s="22" t="s">
        <v>188</v>
      </c>
      <c r="AG9" s="21" t="str">
        <f>CONCATENATE(0,":",AD9,":",AE9,".",AF9)</f>
        <v>0:00:14.93</v>
      </c>
      <c r="AH9" s="7">
        <v>1</v>
      </c>
      <c r="AI9" s="7">
        <f>VLOOKUP(AH9,'Место-баллы'!$A$3:$E$52,2,0)</f>
        <v>100</v>
      </c>
    </row>
    <row r="10" spans="2:35" x14ac:dyDescent="0.25">
      <c r="B10" s="7">
        <f>RANK(C10,C$8:C$10,0)</f>
        <v>3</v>
      </c>
      <c r="C10" s="7">
        <f>SUMIF($G$1:$AI$1,1,$G10:$AI10)</f>
        <v>375</v>
      </c>
      <c r="D10" s="10"/>
      <c r="E10" s="15" t="s">
        <v>126</v>
      </c>
      <c r="F10" s="15" t="s">
        <v>38</v>
      </c>
      <c r="G10" s="10"/>
      <c r="H10" s="7">
        <v>6</v>
      </c>
      <c r="I10" s="7">
        <v>5</v>
      </c>
      <c r="J10" s="13">
        <f>TIME(0,H10,I10)</f>
        <v>4.2245370370370371E-3</v>
      </c>
      <c r="K10" s="7">
        <v>82</v>
      </c>
      <c r="L10" s="7">
        <f>K$2-K10</f>
        <v>41</v>
      </c>
      <c r="M10" s="13">
        <f>J10+TIME(0,0,L10)</f>
        <v>4.6990740740740743E-3</v>
      </c>
      <c r="N10" s="7">
        <f>RANK(M10,M$8:M$10,1)</f>
        <v>2</v>
      </c>
      <c r="O10" s="7">
        <f>VLOOKUP(N10,'Место-баллы'!$A$3:$E$52,2,0)</f>
        <v>95</v>
      </c>
      <c r="P10" s="20"/>
      <c r="Q10" s="19">
        <v>445</v>
      </c>
      <c r="R10" s="19">
        <f>RANK(Q10,Q$8:Q$10,0)</f>
        <v>3</v>
      </c>
      <c r="S10" s="19">
        <f>VLOOKUP(R10,'Место-баллы'!$A$3:$E$52,2,0)</f>
        <v>90</v>
      </c>
      <c r="T10" s="10"/>
      <c r="U10" s="7">
        <v>5</v>
      </c>
      <c r="V10" s="7">
        <v>5</v>
      </c>
      <c r="W10" s="13">
        <f>TIME(0,U10,V10)</f>
        <v>3.5300925925925925E-3</v>
      </c>
      <c r="X10" s="7">
        <v>94</v>
      </c>
      <c r="Y10" s="7">
        <f>X$2-X10</f>
        <v>41</v>
      </c>
      <c r="Z10" s="13">
        <f>W10+TIME(0,0,Y10)</f>
        <v>4.0046296296296297E-3</v>
      </c>
      <c r="AA10" s="7">
        <f>RANK(Z10,Z$8:Z$10,1)</f>
        <v>2</v>
      </c>
      <c r="AB10" s="7">
        <f>VLOOKUP(AA10,'Место-баллы'!$A$3:$E$52,2,0)</f>
        <v>95</v>
      </c>
      <c r="AC10" s="10"/>
      <c r="AD10" s="22" t="s">
        <v>137</v>
      </c>
      <c r="AE10" s="22" t="s">
        <v>184</v>
      </c>
      <c r="AF10" s="22" t="s">
        <v>164</v>
      </c>
      <c r="AG10" s="21" t="str">
        <f>CONCATENATE(0,":",AD10,":",AE10,".",AF10)</f>
        <v>0:00:16.15</v>
      </c>
      <c r="AH10" s="7">
        <v>2</v>
      </c>
      <c r="AI10" s="7">
        <f>VLOOKUP(AH10,'Место-баллы'!$A$3:$E$52,2,0)</f>
        <v>95</v>
      </c>
    </row>
    <row r="11" spans="2:35" ht="15.75" customHeight="1" x14ac:dyDescent="0.25"/>
    <row r="12" spans="2:35" ht="15.75" customHeight="1" x14ac:dyDescent="0.25"/>
    <row r="13" spans="2:35" ht="15.75" customHeight="1" x14ac:dyDescent="0.25"/>
    <row r="14" spans="2:35" ht="15.75" customHeight="1" x14ac:dyDescent="0.25"/>
    <row r="15" spans="2:35" ht="15.75" customHeight="1" x14ac:dyDescent="0.25"/>
    <row r="16" spans="2:3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</sheetData>
  <autoFilter ref="B7:AI7" xr:uid="{DB49962F-DAC2-4C9A-9CEE-CD0D499C356F}">
    <sortState xmlns:xlrd2="http://schemas.microsoft.com/office/spreadsheetml/2017/richdata2" ref="B8:AI10">
      <sortCondition ref="B7"/>
    </sortState>
  </autoFilter>
  <mergeCells count="6">
    <mergeCell ref="AD5:AI6"/>
    <mergeCell ref="B5:C6"/>
    <mergeCell ref="H5:O6"/>
    <mergeCell ref="Q5:S6"/>
    <mergeCell ref="U5:AB6"/>
    <mergeCell ref="E5:F6"/>
  </mergeCells>
  <printOptions horizontalCentered="1" verticalCentered="1"/>
  <pageMargins left="0" right="0" top="0" bottom="0" header="0" footer="0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3327-6BD1-45F6-976F-170F5D6DD388}">
  <sheetPr>
    <pageSetUpPr fitToPage="1"/>
  </sheetPr>
  <dimension ref="B1:AI45"/>
  <sheetViews>
    <sheetView tabSelected="1" zoomScaleNormal="100" workbookViewId="0">
      <selection activeCell="E2" sqref="E2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1.140625" bestFit="1" customWidth="1"/>
    <col min="6" max="6" width="14.28515625" bestFit="1" customWidth="1"/>
    <col min="7" max="7" width="1.42578125" customWidth="1"/>
    <col min="8" max="8" width="5.140625" hidden="1" customWidth="1" outlineLevel="1"/>
    <col min="9" max="9" width="4.28515625" hidden="1" customWidth="1" outlineLevel="1"/>
    <col min="10" max="10" width="7.140625" hidden="1" customWidth="1" outlineLevel="1"/>
    <col min="11" max="11" width="6.85546875" customWidth="1" collapsed="1"/>
    <col min="12" max="12" width="7.85546875" hidden="1" customWidth="1" outlineLevel="1"/>
    <col min="13" max="13" width="7.140625" hidden="1" customWidth="1" outlineLevel="1"/>
    <col min="14" max="14" width="7.140625" customWidth="1" collapsed="1"/>
    <col min="15" max="15" width="6.85546875" customWidth="1"/>
    <col min="16" max="16" width="1.42578125" style="16" customWidth="1"/>
    <col min="17" max="17" width="6.85546875" style="16" customWidth="1"/>
    <col min="18" max="18" width="7.140625" style="16" customWidth="1"/>
    <col min="19" max="19" width="6.85546875" style="16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hidden="1" customWidth="1" outlineLevel="1"/>
    <col min="24" max="24" width="6.85546875" customWidth="1" collapsed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8.42578125" hidden="1" customWidth="1" outlineLevel="1"/>
    <col min="33" max="33" width="9.7109375" bestFit="1" customWidth="1" collapsed="1"/>
    <col min="34" max="34" width="7.140625" customWidth="1"/>
    <col min="35" max="35" width="6.85546875" customWidth="1"/>
  </cols>
  <sheetData>
    <row r="1" spans="2:35" x14ac:dyDescent="0.25">
      <c r="E1" s="12"/>
      <c r="F1" s="12"/>
      <c r="H1" s="3"/>
      <c r="I1" s="3"/>
      <c r="J1" s="3"/>
      <c r="K1" s="3"/>
      <c r="L1" s="3"/>
      <c r="M1" s="3"/>
      <c r="N1" s="3"/>
      <c r="O1" s="4">
        <v>1</v>
      </c>
      <c r="Q1" s="17"/>
      <c r="R1" s="17"/>
      <c r="S1" s="18">
        <v>1</v>
      </c>
      <c r="U1" s="3"/>
      <c r="V1" s="3"/>
      <c r="W1" s="3"/>
      <c r="X1" s="3"/>
      <c r="Y1" s="3"/>
      <c r="Z1" s="3"/>
      <c r="AA1" s="3"/>
      <c r="AB1" s="4">
        <v>1</v>
      </c>
      <c r="AD1" s="3"/>
      <c r="AE1" s="3"/>
      <c r="AF1" s="3"/>
      <c r="AG1" s="3"/>
      <c r="AH1" s="3"/>
      <c r="AI1" s="4">
        <v>1</v>
      </c>
    </row>
    <row r="2" spans="2:35" x14ac:dyDescent="0.25">
      <c r="E2" s="12"/>
      <c r="F2" s="12"/>
      <c r="H2" s="3"/>
      <c r="I2" s="3"/>
      <c r="J2" s="3"/>
      <c r="K2" s="5">
        <f>3*(20+15+6)</f>
        <v>123</v>
      </c>
      <c r="L2" s="3"/>
      <c r="M2" s="3"/>
      <c r="N2" s="3"/>
      <c r="O2" s="3"/>
      <c r="Q2" s="17"/>
      <c r="R2" s="17"/>
      <c r="S2" s="17"/>
      <c r="U2" s="3"/>
      <c r="V2" s="3"/>
      <c r="W2" s="3"/>
      <c r="X2" s="5">
        <f>3*(21+15+9)</f>
        <v>135</v>
      </c>
      <c r="Y2" s="3"/>
      <c r="Z2" s="3"/>
      <c r="AA2" s="3"/>
      <c r="AB2" s="3"/>
      <c r="AD2" s="3"/>
      <c r="AE2" s="3"/>
      <c r="AF2" s="3"/>
      <c r="AG2" s="3"/>
      <c r="AH2" s="3"/>
      <c r="AI2" s="3"/>
    </row>
    <row r="3" spans="2:35" x14ac:dyDescent="0.25">
      <c r="E3" s="12"/>
      <c r="F3" s="12"/>
      <c r="H3" s="3"/>
      <c r="I3" s="3"/>
      <c r="J3" s="3"/>
      <c r="K3" s="6" t="s">
        <v>135</v>
      </c>
      <c r="L3" s="3"/>
      <c r="M3" s="3"/>
      <c r="N3" s="3"/>
      <c r="O3" s="3"/>
      <c r="Q3" s="17"/>
      <c r="R3" s="17"/>
      <c r="S3" s="17"/>
      <c r="U3" s="3"/>
      <c r="V3" s="3"/>
      <c r="W3" s="3"/>
      <c r="X3" s="6" t="s">
        <v>18</v>
      </c>
      <c r="Y3" s="3"/>
      <c r="Z3" s="3"/>
      <c r="AA3" s="3"/>
      <c r="AB3" s="3"/>
      <c r="AD3" s="3"/>
      <c r="AE3" s="3"/>
      <c r="AF3" s="3"/>
      <c r="AG3" s="3"/>
      <c r="AH3" s="3"/>
      <c r="AI3" s="3"/>
    </row>
    <row r="4" spans="2:35" x14ac:dyDescent="0.25">
      <c r="H4" s="3"/>
      <c r="I4" s="3"/>
      <c r="J4" s="3"/>
      <c r="K4" s="3"/>
      <c r="L4" s="3"/>
      <c r="M4" s="3"/>
      <c r="N4" s="3"/>
      <c r="O4" s="3"/>
      <c r="Q4" s="17"/>
      <c r="R4" s="17"/>
      <c r="S4" s="17"/>
      <c r="U4" s="3"/>
      <c r="V4" s="3"/>
      <c r="W4" s="3"/>
      <c r="X4" s="3"/>
      <c r="Y4" s="3"/>
      <c r="Z4" s="3"/>
      <c r="AA4" s="3"/>
      <c r="AB4" s="3"/>
      <c r="AD4" s="3"/>
      <c r="AE4" s="3"/>
      <c r="AF4" s="3"/>
      <c r="AG4" s="3"/>
      <c r="AH4" s="3"/>
      <c r="AI4" s="3"/>
    </row>
    <row r="5" spans="2:35" ht="15" customHeight="1" x14ac:dyDescent="0.25">
      <c r="B5" s="32" t="s">
        <v>4</v>
      </c>
      <c r="C5" s="33"/>
      <c r="D5" s="7"/>
      <c r="E5" s="26" t="s">
        <v>30</v>
      </c>
      <c r="F5" s="28"/>
      <c r="G5" s="7"/>
      <c r="H5" s="26" t="s">
        <v>16</v>
      </c>
      <c r="I5" s="27"/>
      <c r="J5" s="27"/>
      <c r="K5" s="27"/>
      <c r="L5" s="27"/>
      <c r="M5" s="27"/>
      <c r="N5" s="27"/>
      <c r="O5" s="28"/>
      <c r="P5" s="19"/>
      <c r="Q5" s="34" t="s">
        <v>19</v>
      </c>
      <c r="R5" s="34"/>
      <c r="S5" s="35"/>
      <c r="T5" s="7"/>
      <c r="U5" s="26" t="s">
        <v>20</v>
      </c>
      <c r="V5" s="27"/>
      <c r="W5" s="27"/>
      <c r="X5" s="27"/>
      <c r="Y5" s="27"/>
      <c r="Z5" s="27"/>
      <c r="AA5" s="27"/>
      <c r="AB5" s="28"/>
      <c r="AC5" s="7"/>
      <c r="AD5" s="26" t="s">
        <v>5</v>
      </c>
      <c r="AE5" s="27"/>
      <c r="AF5" s="27"/>
      <c r="AG5" s="27"/>
      <c r="AH5" s="27"/>
      <c r="AI5" s="28"/>
    </row>
    <row r="6" spans="2:35" x14ac:dyDescent="0.25">
      <c r="B6" s="33"/>
      <c r="C6" s="33"/>
      <c r="D6" s="8"/>
      <c r="E6" s="29"/>
      <c r="F6" s="31"/>
      <c r="G6" s="8"/>
      <c r="H6" s="29"/>
      <c r="I6" s="30"/>
      <c r="J6" s="30"/>
      <c r="K6" s="30"/>
      <c r="L6" s="30"/>
      <c r="M6" s="30"/>
      <c r="N6" s="30"/>
      <c r="O6" s="31"/>
      <c r="P6" s="20"/>
      <c r="Q6" s="36"/>
      <c r="R6" s="36"/>
      <c r="S6" s="37"/>
      <c r="T6" s="8"/>
      <c r="U6" s="29"/>
      <c r="V6" s="30"/>
      <c r="W6" s="30"/>
      <c r="X6" s="30"/>
      <c r="Y6" s="30"/>
      <c r="Z6" s="30"/>
      <c r="AA6" s="30"/>
      <c r="AB6" s="31"/>
      <c r="AC6" s="8"/>
      <c r="AD6" s="29"/>
      <c r="AE6" s="30"/>
      <c r="AF6" s="30"/>
      <c r="AG6" s="30"/>
      <c r="AH6" s="30"/>
      <c r="AI6" s="31"/>
    </row>
    <row r="7" spans="2:35" ht="25.5" x14ac:dyDescent="0.25">
      <c r="B7" s="38" t="s">
        <v>6</v>
      </c>
      <c r="C7" s="38" t="s">
        <v>7</v>
      </c>
      <c r="D7" s="9"/>
      <c r="E7" s="14" t="s">
        <v>8</v>
      </c>
      <c r="F7" s="14" t="s">
        <v>37</v>
      </c>
      <c r="G7" s="9"/>
      <c r="H7" s="11" t="s">
        <v>9</v>
      </c>
      <c r="I7" s="11" t="s">
        <v>10</v>
      </c>
      <c r="J7" s="11" t="s">
        <v>11</v>
      </c>
      <c r="K7" s="38" t="s">
        <v>14</v>
      </c>
      <c r="L7" s="11" t="s">
        <v>15</v>
      </c>
      <c r="M7" s="11" t="s">
        <v>11</v>
      </c>
      <c r="N7" s="11" t="s">
        <v>12</v>
      </c>
      <c r="O7" s="11" t="s">
        <v>13</v>
      </c>
      <c r="P7" s="20"/>
      <c r="Q7" s="39" t="s">
        <v>14</v>
      </c>
      <c r="R7" s="14" t="s">
        <v>12</v>
      </c>
      <c r="S7" s="14" t="s">
        <v>13</v>
      </c>
      <c r="T7" s="9"/>
      <c r="U7" s="11" t="s">
        <v>9</v>
      </c>
      <c r="V7" s="11" t="s">
        <v>10</v>
      </c>
      <c r="W7" s="11" t="s">
        <v>11</v>
      </c>
      <c r="X7" s="38" t="s">
        <v>14</v>
      </c>
      <c r="Y7" s="11" t="s">
        <v>15</v>
      </c>
      <c r="Z7" s="11" t="s">
        <v>11</v>
      </c>
      <c r="AA7" s="11" t="s">
        <v>12</v>
      </c>
      <c r="AB7" s="11" t="s">
        <v>13</v>
      </c>
      <c r="AC7" s="9"/>
      <c r="AD7" s="11" t="s">
        <v>9</v>
      </c>
      <c r="AE7" s="11" t="s">
        <v>10</v>
      </c>
      <c r="AF7" s="11" t="s">
        <v>28</v>
      </c>
      <c r="AG7" s="11" t="s">
        <v>11</v>
      </c>
      <c r="AH7" s="11" t="s">
        <v>12</v>
      </c>
      <c r="AI7" s="11" t="s">
        <v>13</v>
      </c>
    </row>
    <row r="8" spans="2:35" x14ac:dyDescent="0.25">
      <c r="B8" s="7">
        <f>RANK(C8,C$8:C$13,0)</f>
        <v>1</v>
      </c>
      <c r="C8" s="7">
        <f>SUMIF($G$1:$AI$1,1,$G8:$AI8)</f>
        <v>400</v>
      </c>
      <c r="D8" s="10"/>
      <c r="E8" s="15" t="s">
        <v>133</v>
      </c>
      <c r="F8" s="15" t="s">
        <v>134</v>
      </c>
      <c r="G8" s="10"/>
      <c r="H8" s="7">
        <v>6</v>
      </c>
      <c r="I8" s="7">
        <v>5</v>
      </c>
      <c r="J8" s="13">
        <f>TIME(0,H8,I8)</f>
        <v>4.2245370370370371E-3</v>
      </c>
      <c r="K8" s="7">
        <v>120</v>
      </c>
      <c r="L8" s="7">
        <f>K$2-K8</f>
        <v>3</v>
      </c>
      <c r="M8" s="13">
        <f>J8+TIME(0,0,L8)</f>
        <v>4.2592592592592595E-3</v>
      </c>
      <c r="N8" s="7">
        <f>RANK(M8,M$8:M$13,1)</f>
        <v>1</v>
      </c>
      <c r="O8" s="7">
        <f>VLOOKUP(N8,'Место-баллы'!$A$3:$E$52,2,0)</f>
        <v>100</v>
      </c>
      <c r="P8" s="20"/>
      <c r="Q8" s="19">
        <v>549</v>
      </c>
      <c r="R8" s="19">
        <f>RANK(Q8,Q$8:Q$13,0)</f>
        <v>1</v>
      </c>
      <c r="S8" s="19">
        <f>VLOOKUP(R8,'Место-баллы'!$A$3:$E$52,2,0)</f>
        <v>100</v>
      </c>
      <c r="T8" s="10"/>
      <c r="U8" s="7">
        <v>5</v>
      </c>
      <c r="V8" s="7">
        <v>5</v>
      </c>
      <c r="W8" s="13">
        <f>TIME(0,U8,V8)</f>
        <v>3.5300925925925925E-3</v>
      </c>
      <c r="X8" s="7">
        <v>93</v>
      </c>
      <c r="Y8" s="7">
        <f>X$2-X8</f>
        <v>42</v>
      </c>
      <c r="Z8" s="13">
        <f>W8+TIME(0,0,Y8)</f>
        <v>4.0162037037037033E-3</v>
      </c>
      <c r="AA8" s="7">
        <f>RANK(Z8,Z$8:Z$13,1)</f>
        <v>1</v>
      </c>
      <c r="AB8" s="7">
        <f>VLOOKUP(AA8,'Место-баллы'!$A$3:$E$52,2,0)</f>
        <v>100</v>
      </c>
      <c r="AC8" s="10"/>
      <c r="AD8" s="22" t="s">
        <v>137</v>
      </c>
      <c r="AE8" s="22" t="s">
        <v>177</v>
      </c>
      <c r="AF8" s="22" t="s">
        <v>178</v>
      </c>
      <c r="AG8" s="21" t="str">
        <f>CONCATENATE(0,":",AD8,":",AE8,".",AF8)</f>
        <v>0:00:14.38</v>
      </c>
      <c r="AH8" s="7">
        <v>1</v>
      </c>
      <c r="AI8" s="7">
        <f>VLOOKUP(AH8,'Место-баллы'!$A$3:$E$52,2,0)</f>
        <v>100</v>
      </c>
    </row>
    <row r="9" spans="2:35" x14ac:dyDescent="0.25">
      <c r="B9" s="7">
        <f>RANK(C9,C$8:C$13,0)</f>
        <v>2</v>
      </c>
      <c r="C9" s="7">
        <f>SUMIF($G$1:$AI$1,1,$G9:$AI9)</f>
        <v>375</v>
      </c>
      <c r="D9" s="10"/>
      <c r="E9" s="15" t="s">
        <v>132</v>
      </c>
      <c r="F9" s="15" t="s">
        <v>73</v>
      </c>
      <c r="G9" s="10"/>
      <c r="H9" s="7">
        <v>6</v>
      </c>
      <c r="I9" s="7">
        <v>5</v>
      </c>
      <c r="J9" s="13">
        <f>TIME(0,H9,I9)</f>
        <v>4.2245370370370371E-3</v>
      </c>
      <c r="K9" s="7">
        <v>119</v>
      </c>
      <c r="L9" s="7">
        <f>K$2-K9</f>
        <v>4</v>
      </c>
      <c r="M9" s="13">
        <f>J9+TIME(0,0,L9)</f>
        <v>4.2708333333333331E-3</v>
      </c>
      <c r="N9" s="7">
        <f>RANK(M9,M$8:M$13,1)</f>
        <v>2</v>
      </c>
      <c r="O9" s="7">
        <f>VLOOKUP(N9,'Место-баллы'!$A$3:$E$52,2,0)</f>
        <v>95</v>
      </c>
      <c r="P9" s="20"/>
      <c r="Q9" s="19">
        <v>506</v>
      </c>
      <c r="R9" s="19">
        <f>RANK(Q9,Q$8:Q$13,0)</f>
        <v>2</v>
      </c>
      <c r="S9" s="19">
        <f>VLOOKUP(R9,'Место-баллы'!$A$3:$E$52,2,0)</f>
        <v>95</v>
      </c>
      <c r="T9" s="10"/>
      <c r="U9" s="7">
        <v>5</v>
      </c>
      <c r="V9" s="7">
        <v>5</v>
      </c>
      <c r="W9" s="13">
        <f>TIME(0,U9,V9)</f>
        <v>3.5300925925925925E-3</v>
      </c>
      <c r="X9" s="7">
        <v>65</v>
      </c>
      <c r="Y9" s="7">
        <f>X$2-X9</f>
        <v>70</v>
      </c>
      <c r="Z9" s="13">
        <f>W9+TIME(0,0,Y9)</f>
        <v>4.340277777777778E-3</v>
      </c>
      <c r="AA9" s="7">
        <f>RANK(Z9,Z$8:Z$13,1)</f>
        <v>2</v>
      </c>
      <c r="AB9" s="7">
        <f>VLOOKUP(AA9,'Место-баллы'!$A$3:$E$52,2,0)</f>
        <v>95</v>
      </c>
      <c r="AC9" s="10"/>
      <c r="AD9" s="22" t="s">
        <v>137</v>
      </c>
      <c r="AE9" s="22" t="s">
        <v>177</v>
      </c>
      <c r="AF9" s="22" t="s">
        <v>196</v>
      </c>
      <c r="AG9" s="21" t="str">
        <f>CONCATENATE(0,":",AD9,":",AE9,".",AF9)</f>
        <v>0:00:14.94</v>
      </c>
      <c r="AH9" s="7">
        <v>3</v>
      </c>
      <c r="AI9" s="7">
        <f>VLOOKUP(AH9,'Место-баллы'!$A$3:$E$52,2,0)</f>
        <v>90</v>
      </c>
    </row>
    <row r="10" spans="2:35" x14ac:dyDescent="0.25">
      <c r="B10" s="7">
        <f>RANK(C10,C$8:C$13,0)</f>
        <v>3</v>
      </c>
      <c r="C10" s="7">
        <f>SUMIF($G$1:$AI$1,1,$G10:$AI10)</f>
        <v>355</v>
      </c>
      <c r="D10" s="10"/>
      <c r="E10" s="15" t="s">
        <v>128</v>
      </c>
      <c r="F10" s="15" t="s">
        <v>47</v>
      </c>
      <c r="G10" s="10"/>
      <c r="H10" s="7">
        <v>6</v>
      </c>
      <c r="I10" s="7">
        <v>5</v>
      </c>
      <c r="J10" s="13">
        <f>TIME(0,H10,I10)</f>
        <v>4.2245370370370371E-3</v>
      </c>
      <c r="K10" s="7">
        <v>80</v>
      </c>
      <c r="L10" s="7">
        <f>K$2-K10</f>
        <v>43</v>
      </c>
      <c r="M10" s="13">
        <f>J10+TIME(0,0,L10)</f>
        <v>4.7222222222222223E-3</v>
      </c>
      <c r="N10" s="7">
        <f>RANK(M10,M$8:M$13,1)</f>
        <v>3</v>
      </c>
      <c r="O10" s="7">
        <f>VLOOKUP(N10,'Место-баллы'!$A$3:$E$52,2,0)</f>
        <v>90</v>
      </c>
      <c r="P10" s="20"/>
      <c r="Q10" s="19">
        <v>488</v>
      </c>
      <c r="R10" s="19">
        <f>RANK(Q10,Q$8:Q$13,0)</f>
        <v>4</v>
      </c>
      <c r="S10" s="19">
        <f>VLOOKUP(R10,'Место-баллы'!$A$3:$E$52,2,0)</f>
        <v>85</v>
      </c>
      <c r="T10" s="10"/>
      <c r="U10" s="7">
        <v>5</v>
      </c>
      <c r="V10" s="7">
        <v>5</v>
      </c>
      <c r="W10" s="13">
        <f>TIME(0,U10,V10)</f>
        <v>3.5300925925925925E-3</v>
      </c>
      <c r="X10" s="7">
        <v>54</v>
      </c>
      <c r="Y10" s="7">
        <f>X$2-X10</f>
        <v>81</v>
      </c>
      <c r="Z10" s="13">
        <f>W10+TIME(0,0,Y10)</f>
        <v>4.4675925925925924E-3</v>
      </c>
      <c r="AA10" s="7">
        <f>RANK(Z10,Z$8:Z$13,1)</f>
        <v>4</v>
      </c>
      <c r="AB10" s="7">
        <f>VLOOKUP(AA10,'Место-баллы'!$A$3:$E$52,2,0)</f>
        <v>85</v>
      </c>
      <c r="AC10" s="10"/>
      <c r="AD10" s="23" t="s">
        <v>137</v>
      </c>
      <c r="AE10" s="22" t="s">
        <v>177</v>
      </c>
      <c r="AF10" s="22" t="s">
        <v>151</v>
      </c>
      <c r="AG10" s="21" t="str">
        <f>CONCATENATE(0,":",AD10,":",AE10,".",AF10)</f>
        <v>0:00:14.79</v>
      </c>
      <c r="AH10" s="7">
        <v>2</v>
      </c>
      <c r="AI10" s="7">
        <f>VLOOKUP(AH10,'Место-баллы'!$A$3:$E$52,2,0)</f>
        <v>95</v>
      </c>
    </row>
    <row r="11" spans="2:35" x14ac:dyDescent="0.25">
      <c r="B11" s="7">
        <f>RANK(C11,C$8:C$13,0)</f>
        <v>4</v>
      </c>
      <c r="C11" s="7">
        <f>SUMIF($G$1:$AI$1,1,$G11:$AI11)</f>
        <v>350</v>
      </c>
      <c r="D11" s="10"/>
      <c r="E11" s="15" t="s">
        <v>131</v>
      </c>
      <c r="F11" s="15" t="s">
        <v>49</v>
      </c>
      <c r="G11" s="10"/>
      <c r="H11" s="7">
        <v>6</v>
      </c>
      <c r="I11" s="7">
        <v>5</v>
      </c>
      <c r="J11" s="13">
        <f>TIME(0,H11,I11)</f>
        <v>4.2245370370370371E-3</v>
      </c>
      <c r="K11" s="7">
        <v>71</v>
      </c>
      <c r="L11" s="7">
        <f>K$2-K11</f>
        <v>52</v>
      </c>
      <c r="M11" s="13">
        <f>J11+TIME(0,0,L11)</f>
        <v>4.8263888888888887E-3</v>
      </c>
      <c r="N11" s="7">
        <f>RANK(M11,M$8:M$13,1)</f>
        <v>4</v>
      </c>
      <c r="O11" s="7">
        <f>VLOOKUP(N11,'Место-баллы'!$A$3:$E$52,2,0)</f>
        <v>85</v>
      </c>
      <c r="P11" s="20"/>
      <c r="Q11" s="19">
        <v>500</v>
      </c>
      <c r="R11" s="19">
        <f>RANK(Q11,Q$8:Q$13,0)</f>
        <v>3</v>
      </c>
      <c r="S11" s="19">
        <f>VLOOKUP(R11,'Место-баллы'!$A$3:$E$52,2,0)</f>
        <v>90</v>
      </c>
      <c r="T11" s="10"/>
      <c r="U11" s="7">
        <v>5</v>
      </c>
      <c r="V11" s="7">
        <v>5</v>
      </c>
      <c r="W11" s="13">
        <f>TIME(0,U11,V11)</f>
        <v>3.5300925925925925E-3</v>
      </c>
      <c r="X11" s="7">
        <v>64</v>
      </c>
      <c r="Y11" s="7">
        <f>X$2-X11</f>
        <v>71</v>
      </c>
      <c r="Z11" s="13">
        <f>W11+TIME(0,0,Y11)</f>
        <v>4.3518518518518515E-3</v>
      </c>
      <c r="AA11" s="7">
        <f>RANK(Z11,Z$8:Z$13,1)</f>
        <v>3</v>
      </c>
      <c r="AB11" s="7">
        <f>VLOOKUP(AA11,'Место-баллы'!$A$3:$E$52,2,0)</f>
        <v>90</v>
      </c>
      <c r="AC11" s="10"/>
      <c r="AD11" s="22" t="s">
        <v>137</v>
      </c>
      <c r="AE11" s="22" t="s">
        <v>164</v>
      </c>
      <c r="AF11" s="22" t="s">
        <v>153</v>
      </c>
      <c r="AG11" s="21" t="str">
        <f>CONCATENATE(0,":",AD11,":",AE11,".",AF11)</f>
        <v>0:00:15.22</v>
      </c>
      <c r="AH11" s="7">
        <v>4</v>
      </c>
      <c r="AI11" s="7">
        <f>VLOOKUP(AH11,'Место-баллы'!$A$3:$E$52,2,0)</f>
        <v>85</v>
      </c>
    </row>
    <row r="12" spans="2:35" x14ac:dyDescent="0.25">
      <c r="B12" s="7">
        <f>RANK(C12,C$8:C$13,0)</f>
        <v>5</v>
      </c>
      <c r="C12" s="7">
        <f>SUMIF($G$1:$AI$1,1,$G12:$AI12)</f>
        <v>320</v>
      </c>
      <c r="D12" s="10"/>
      <c r="E12" s="15" t="s">
        <v>129</v>
      </c>
      <c r="F12" s="15" t="s">
        <v>52</v>
      </c>
      <c r="G12" s="10"/>
      <c r="H12" s="7">
        <v>6</v>
      </c>
      <c r="I12" s="7">
        <v>5</v>
      </c>
      <c r="J12" s="13">
        <f>TIME(0,H12,I12)</f>
        <v>4.2245370370370371E-3</v>
      </c>
      <c r="K12" s="7">
        <v>39</v>
      </c>
      <c r="L12" s="7">
        <f>K$2-K12</f>
        <v>84</v>
      </c>
      <c r="M12" s="13">
        <f>J12+TIME(0,0,L12)</f>
        <v>5.1967592592592595E-3</v>
      </c>
      <c r="N12" s="7">
        <f>RANK(M12,M$8:M$13,1)</f>
        <v>5</v>
      </c>
      <c r="O12" s="7">
        <f>VLOOKUP(N12,'Место-баллы'!$A$3:$E$52,2,0)</f>
        <v>80</v>
      </c>
      <c r="P12" s="20"/>
      <c r="Q12" s="19">
        <v>438</v>
      </c>
      <c r="R12" s="19">
        <f>RANK(Q12,Q$8:Q$13,0)</f>
        <v>5</v>
      </c>
      <c r="S12" s="19">
        <f>VLOOKUP(R12,'Место-баллы'!$A$3:$E$52,2,0)</f>
        <v>80</v>
      </c>
      <c r="T12" s="10"/>
      <c r="U12" s="7">
        <v>5</v>
      </c>
      <c r="V12" s="7">
        <v>5</v>
      </c>
      <c r="W12" s="13">
        <f>TIME(0,U12,V12)</f>
        <v>3.5300925925925925E-3</v>
      </c>
      <c r="X12" s="7">
        <v>47</v>
      </c>
      <c r="Y12" s="7">
        <f>X$2-X12</f>
        <v>88</v>
      </c>
      <c r="Z12" s="13">
        <f>W12+TIME(0,0,Y12)</f>
        <v>4.5486111111111109E-3</v>
      </c>
      <c r="AA12" s="7">
        <f>RANK(Z12,Z$8:Z$13,1)</f>
        <v>5</v>
      </c>
      <c r="AB12" s="7">
        <f>VLOOKUP(AA12,'Место-баллы'!$A$3:$E$52,2,0)</f>
        <v>80</v>
      </c>
      <c r="AC12" s="10"/>
      <c r="AD12" s="22" t="s">
        <v>137</v>
      </c>
      <c r="AE12" s="22" t="s">
        <v>164</v>
      </c>
      <c r="AF12" s="22" t="s">
        <v>192</v>
      </c>
      <c r="AG12" s="21" t="str">
        <f>CONCATENATE(0,":",AD12,":",AE12,".",AF12)</f>
        <v>0:00:15.61</v>
      </c>
      <c r="AH12" s="7">
        <v>5</v>
      </c>
      <c r="AI12" s="7">
        <f>VLOOKUP(AH12,'Место-баллы'!$A$3:$E$52,2,0)</f>
        <v>80</v>
      </c>
    </row>
    <row r="13" spans="2:35" x14ac:dyDescent="0.25">
      <c r="B13" s="7">
        <f>RANK(C13,C$8:C$13,0)</f>
        <v>6</v>
      </c>
      <c r="C13" s="7">
        <f>SUMIF($G$1:$AI$1,1,$G13:$AI13)</f>
        <v>300</v>
      </c>
      <c r="D13" s="10"/>
      <c r="E13" s="15" t="s">
        <v>130</v>
      </c>
      <c r="F13" s="15" t="s">
        <v>52</v>
      </c>
      <c r="G13" s="10"/>
      <c r="H13" s="7">
        <v>6</v>
      </c>
      <c r="I13" s="7">
        <v>5</v>
      </c>
      <c r="J13" s="13">
        <f>TIME(0,H13,I13)</f>
        <v>4.2245370370370371E-3</v>
      </c>
      <c r="K13" s="7">
        <v>25</v>
      </c>
      <c r="L13" s="7">
        <f>K$2-K13</f>
        <v>98</v>
      </c>
      <c r="M13" s="13">
        <f>J13+TIME(0,0,L13)</f>
        <v>5.3587962962962964E-3</v>
      </c>
      <c r="N13" s="7">
        <f>RANK(M13,M$8:M$13,1)</f>
        <v>6</v>
      </c>
      <c r="O13" s="7">
        <f>VLOOKUP(N13,'Место-баллы'!$A$3:$E$52,2,0)</f>
        <v>75</v>
      </c>
      <c r="P13" s="20"/>
      <c r="Q13" s="19">
        <v>427</v>
      </c>
      <c r="R13" s="19">
        <f>RANK(Q13,Q$8:Q$13,0)</f>
        <v>6</v>
      </c>
      <c r="S13" s="19">
        <f>VLOOKUP(R13,'Место-баллы'!$A$3:$E$52,2,0)</f>
        <v>75</v>
      </c>
      <c r="T13" s="10"/>
      <c r="U13" s="7">
        <v>5</v>
      </c>
      <c r="V13" s="7">
        <v>5</v>
      </c>
      <c r="W13" s="13">
        <f>TIME(0,U13,V13)</f>
        <v>3.5300925925925925E-3</v>
      </c>
      <c r="X13" s="7">
        <v>25</v>
      </c>
      <c r="Y13" s="7">
        <f>X$2-X13</f>
        <v>110</v>
      </c>
      <c r="Z13" s="13">
        <f>W13+TIME(0,0,Y13)</f>
        <v>4.8032407407407407E-3</v>
      </c>
      <c r="AA13" s="7">
        <f>RANK(Z13,Z$8:Z$13,1)</f>
        <v>6</v>
      </c>
      <c r="AB13" s="7">
        <f>VLOOKUP(AA13,'Место-баллы'!$A$3:$E$52,2,0)</f>
        <v>75</v>
      </c>
      <c r="AC13" s="10"/>
      <c r="AD13" s="22" t="s">
        <v>137</v>
      </c>
      <c r="AE13" s="22" t="s">
        <v>183</v>
      </c>
      <c r="AF13" s="22" t="s">
        <v>195</v>
      </c>
      <c r="AG13" s="21" t="str">
        <f>CONCATENATE(0,":",AD13,":",AE13,".",AF13)</f>
        <v>0:00:18.04</v>
      </c>
      <c r="AH13" s="7">
        <v>6</v>
      </c>
      <c r="AI13" s="7">
        <f>VLOOKUP(AH13,'Место-баллы'!$A$3:$E$52,2,0)</f>
        <v>75</v>
      </c>
    </row>
    <row r="14" spans="2:35" ht="15.75" customHeight="1" x14ac:dyDescent="0.25"/>
    <row r="15" spans="2:35" ht="15.75" customHeight="1" x14ac:dyDescent="0.25"/>
    <row r="16" spans="2:3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</sheetData>
  <autoFilter ref="B7:AI7" xr:uid="{DB49962F-DAC2-4C9A-9CEE-CD0D499C356F}">
    <sortState xmlns:xlrd2="http://schemas.microsoft.com/office/spreadsheetml/2017/richdata2" ref="B8:AI13">
      <sortCondition ref="B7"/>
    </sortState>
  </autoFilter>
  <mergeCells count="6">
    <mergeCell ref="AD5:AI6"/>
    <mergeCell ref="B5:C6"/>
    <mergeCell ref="H5:O6"/>
    <mergeCell ref="Q5:S6"/>
    <mergeCell ref="U5:AB6"/>
    <mergeCell ref="E5:F6"/>
  </mergeCells>
  <printOptions horizontalCentered="1" verticalCentered="1"/>
  <pageMargins left="0" right="0" top="0" bottom="0" header="0" footer="0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6D96-6132-4960-B363-B0DF18AB9F13}">
  <sheetPr>
    <pageSetUpPr fitToPage="1"/>
  </sheetPr>
  <dimension ref="B1:AI44"/>
  <sheetViews>
    <sheetView zoomScaleNormal="100" workbookViewId="0">
      <selection activeCell="E16" sqref="E16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.5703125" bestFit="1" customWidth="1"/>
    <col min="6" max="6" width="15.140625" bestFit="1" customWidth="1"/>
    <col min="7" max="7" width="1.42578125" customWidth="1"/>
    <col min="8" max="8" width="5.140625" hidden="1" customWidth="1" outlineLevel="1"/>
    <col min="9" max="9" width="4.28515625" hidden="1" customWidth="1" outlineLevel="1"/>
    <col min="10" max="10" width="7.140625" customWidth="1" collapsed="1"/>
    <col min="11" max="11" width="6.85546875" customWidth="1"/>
    <col min="12" max="12" width="7.85546875" hidden="1" customWidth="1" outlineLevel="1"/>
    <col min="13" max="13" width="7.140625" hidden="1" customWidth="1" outlineLevel="1"/>
    <col min="14" max="14" width="7.140625" customWidth="1" collapsed="1"/>
    <col min="15" max="15" width="6.85546875" customWidth="1"/>
    <col min="16" max="16" width="1.42578125" customWidth="1"/>
    <col min="17" max="17" width="5.140625" hidden="1" customWidth="1" outlineLevel="1"/>
    <col min="18" max="18" width="4.28515625" hidden="1" customWidth="1" outlineLevel="1"/>
    <col min="19" max="19" width="7.140625" customWidth="1" collapsed="1"/>
    <col min="20" max="20" width="6.85546875" hidden="1" customWidth="1" outlineLevel="1"/>
    <col min="21" max="21" width="7.85546875" hidden="1" customWidth="1" outlineLevel="1"/>
    <col min="22" max="22" width="7.140625" hidden="1" customWidth="1" outlineLevel="1"/>
    <col min="23" max="23" width="7.140625" customWidth="1" collapsed="1"/>
    <col min="24" max="24" width="6.85546875" customWidth="1"/>
    <col min="25" max="25" width="1.42578125" style="16" customWidth="1"/>
    <col min="26" max="26" width="6.85546875" style="16" customWidth="1"/>
    <col min="27" max="27" width="7.140625" style="16" customWidth="1"/>
    <col min="28" max="28" width="6.85546875" style="16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8.42578125" hidden="1" customWidth="1" outlineLevel="1"/>
    <col min="33" max="33" width="9.7109375" bestFit="1" customWidth="1" collapsed="1"/>
    <col min="34" max="34" width="7.140625" customWidth="1"/>
    <col min="35" max="35" width="6.85546875" customWidth="1"/>
  </cols>
  <sheetData>
    <row r="1" spans="2:35" x14ac:dyDescent="0.25">
      <c r="E1" s="12"/>
      <c r="F1" s="12"/>
      <c r="H1" s="3"/>
      <c r="I1" s="3"/>
      <c r="J1" s="3"/>
      <c r="K1" s="3"/>
      <c r="L1" s="3"/>
      <c r="M1" s="3"/>
      <c r="N1" s="3"/>
      <c r="O1" s="4">
        <v>1</v>
      </c>
      <c r="Q1" s="3"/>
      <c r="R1" s="3"/>
      <c r="S1" s="3"/>
      <c r="T1" s="3"/>
      <c r="U1" s="3"/>
      <c r="V1" s="3"/>
      <c r="W1" s="3"/>
      <c r="X1" s="4">
        <v>1</v>
      </c>
      <c r="Z1" s="17"/>
      <c r="AA1" s="17"/>
      <c r="AB1" s="18">
        <v>1</v>
      </c>
      <c r="AD1" s="3"/>
      <c r="AE1" s="3"/>
      <c r="AF1" s="3"/>
      <c r="AG1" s="3"/>
      <c r="AH1" s="3"/>
      <c r="AI1" s="4">
        <v>1</v>
      </c>
    </row>
    <row r="2" spans="2:35" x14ac:dyDescent="0.25">
      <c r="E2" s="12"/>
      <c r="F2" s="12"/>
      <c r="H2" s="3"/>
      <c r="I2" s="3"/>
      <c r="J2" s="3"/>
      <c r="K2" s="5">
        <v>93</v>
      </c>
      <c r="L2" s="3"/>
      <c r="M2" s="3"/>
      <c r="N2" s="3"/>
      <c r="O2" s="3"/>
      <c r="Q2" s="3"/>
      <c r="R2" s="3"/>
      <c r="S2" s="3"/>
      <c r="T2" s="5">
        <v>120</v>
      </c>
      <c r="U2" s="3"/>
      <c r="V2" s="3"/>
      <c r="W2" s="3"/>
      <c r="X2" s="3"/>
      <c r="Z2" s="17"/>
      <c r="AA2" s="17"/>
      <c r="AB2" s="17"/>
      <c r="AD2" s="3"/>
      <c r="AE2" s="3"/>
      <c r="AF2" s="3"/>
      <c r="AG2" s="3"/>
      <c r="AH2" s="3"/>
      <c r="AI2" s="3"/>
    </row>
    <row r="3" spans="2:35" x14ac:dyDescent="0.25">
      <c r="E3" s="12"/>
      <c r="F3" s="12"/>
      <c r="H3" s="3"/>
      <c r="I3" s="3"/>
      <c r="J3" s="3"/>
      <c r="K3" s="6" t="s">
        <v>135</v>
      </c>
      <c r="L3" s="3"/>
      <c r="M3" s="3"/>
      <c r="N3" s="3"/>
      <c r="O3" s="3"/>
      <c r="Q3" s="3"/>
      <c r="R3" s="3"/>
      <c r="S3" s="3"/>
      <c r="T3" s="6" t="s">
        <v>29</v>
      </c>
      <c r="U3" s="3"/>
      <c r="V3" s="3"/>
      <c r="W3" s="3"/>
      <c r="X3" s="3"/>
      <c r="Z3" s="17"/>
      <c r="AA3" s="17"/>
      <c r="AB3" s="17"/>
      <c r="AD3" s="3"/>
      <c r="AE3" s="3"/>
      <c r="AF3" s="3"/>
      <c r="AG3" s="3"/>
      <c r="AH3" s="3"/>
      <c r="AI3" s="3"/>
    </row>
    <row r="4" spans="2:35" x14ac:dyDescent="0.25">
      <c r="H4" s="3"/>
      <c r="I4" s="3"/>
      <c r="J4" s="3"/>
      <c r="K4" s="3"/>
      <c r="L4" s="3"/>
      <c r="M4" s="3"/>
      <c r="N4" s="3"/>
      <c r="O4" s="3"/>
      <c r="Q4" s="3"/>
      <c r="R4" s="3"/>
      <c r="S4" s="3"/>
      <c r="T4" s="3"/>
      <c r="U4" s="3"/>
      <c r="V4" s="3"/>
      <c r="W4" s="3"/>
      <c r="X4" s="3"/>
      <c r="Z4" s="17"/>
      <c r="AA4" s="17"/>
      <c r="AB4" s="17"/>
      <c r="AD4" s="3"/>
      <c r="AE4" s="3"/>
      <c r="AF4" s="3"/>
      <c r="AG4" s="3"/>
      <c r="AH4" s="3"/>
      <c r="AI4" s="3"/>
    </row>
    <row r="5" spans="2:35" ht="15" customHeight="1" x14ac:dyDescent="0.25">
      <c r="B5" s="32" t="s">
        <v>4</v>
      </c>
      <c r="C5" s="33"/>
      <c r="D5" s="7"/>
      <c r="E5" s="26" t="s">
        <v>17</v>
      </c>
      <c r="F5" s="28"/>
      <c r="G5" s="7"/>
      <c r="H5" s="26" t="s">
        <v>16</v>
      </c>
      <c r="I5" s="27"/>
      <c r="J5" s="27"/>
      <c r="K5" s="27"/>
      <c r="L5" s="27"/>
      <c r="M5" s="27"/>
      <c r="N5" s="27"/>
      <c r="O5" s="28"/>
      <c r="P5" s="7"/>
      <c r="Q5" s="26" t="s">
        <v>19</v>
      </c>
      <c r="R5" s="27"/>
      <c r="S5" s="27"/>
      <c r="T5" s="27"/>
      <c r="U5" s="27"/>
      <c r="V5" s="27"/>
      <c r="W5" s="27"/>
      <c r="X5" s="28"/>
      <c r="Y5" s="19"/>
      <c r="Z5" s="34" t="s">
        <v>20</v>
      </c>
      <c r="AA5" s="34"/>
      <c r="AB5" s="35"/>
      <c r="AC5" s="7"/>
      <c r="AD5" s="26" t="s">
        <v>5</v>
      </c>
      <c r="AE5" s="27"/>
      <c r="AF5" s="27"/>
      <c r="AG5" s="27"/>
      <c r="AH5" s="27"/>
      <c r="AI5" s="28"/>
    </row>
    <row r="6" spans="2:35" x14ac:dyDescent="0.25">
      <c r="B6" s="33"/>
      <c r="C6" s="33"/>
      <c r="D6" s="8"/>
      <c r="E6" s="29"/>
      <c r="F6" s="31"/>
      <c r="G6" s="8"/>
      <c r="H6" s="29"/>
      <c r="I6" s="30"/>
      <c r="J6" s="30"/>
      <c r="K6" s="30"/>
      <c r="L6" s="30"/>
      <c r="M6" s="30"/>
      <c r="N6" s="30"/>
      <c r="O6" s="31"/>
      <c r="P6" s="8"/>
      <c r="Q6" s="29"/>
      <c r="R6" s="30"/>
      <c r="S6" s="30"/>
      <c r="T6" s="30"/>
      <c r="U6" s="30"/>
      <c r="V6" s="30"/>
      <c r="W6" s="30"/>
      <c r="X6" s="31"/>
      <c r="Y6" s="20"/>
      <c r="Z6" s="36"/>
      <c r="AA6" s="36"/>
      <c r="AB6" s="37"/>
      <c r="AC6" s="8"/>
      <c r="AD6" s="29"/>
      <c r="AE6" s="30"/>
      <c r="AF6" s="30"/>
      <c r="AG6" s="30"/>
      <c r="AH6" s="30"/>
      <c r="AI6" s="31"/>
    </row>
    <row r="7" spans="2:35" ht="25.5" x14ac:dyDescent="0.25">
      <c r="B7" s="38" t="s">
        <v>6</v>
      </c>
      <c r="C7" s="38" t="s">
        <v>7</v>
      </c>
      <c r="D7" s="9"/>
      <c r="E7" s="14" t="s">
        <v>8</v>
      </c>
      <c r="F7" s="14" t="s">
        <v>37</v>
      </c>
      <c r="G7" s="9"/>
      <c r="H7" s="11" t="s">
        <v>9</v>
      </c>
      <c r="I7" s="11" t="s">
        <v>10</v>
      </c>
      <c r="J7" s="11" t="s">
        <v>11</v>
      </c>
      <c r="K7" s="38" t="s">
        <v>14</v>
      </c>
      <c r="L7" s="11" t="s">
        <v>15</v>
      </c>
      <c r="M7" s="11" t="s">
        <v>11</v>
      </c>
      <c r="N7" s="11" t="s">
        <v>12</v>
      </c>
      <c r="O7" s="11" t="s">
        <v>13</v>
      </c>
      <c r="P7" s="9"/>
      <c r="Q7" s="11" t="s">
        <v>9</v>
      </c>
      <c r="R7" s="11" t="s">
        <v>10</v>
      </c>
      <c r="S7" s="11" t="s">
        <v>11</v>
      </c>
      <c r="T7" s="38" t="s">
        <v>14</v>
      </c>
      <c r="U7" s="11" t="s">
        <v>15</v>
      </c>
      <c r="V7" s="11" t="s">
        <v>11</v>
      </c>
      <c r="W7" s="11" t="s">
        <v>12</v>
      </c>
      <c r="X7" s="11" t="s">
        <v>13</v>
      </c>
      <c r="Y7" s="20"/>
      <c r="Z7" s="39" t="s">
        <v>14</v>
      </c>
      <c r="AA7" s="14" t="s">
        <v>12</v>
      </c>
      <c r="AB7" s="14" t="s">
        <v>13</v>
      </c>
      <c r="AC7" s="9"/>
      <c r="AD7" s="11" t="s">
        <v>9</v>
      </c>
      <c r="AE7" s="11" t="s">
        <v>10</v>
      </c>
      <c r="AF7" s="11" t="s">
        <v>28</v>
      </c>
      <c r="AG7" s="11" t="s">
        <v>11</v>
      </c>
      <c r="AH7" s="11" t="s">
        <v>12</v>
      </c>
      <c r="AI7" s="11" t="s">
        <v>13</v>
      </c>
    </row>
    <row r="8" spans="2:35" x14ac:dyDescent="0.25">
      <c r="B8" s="7">
        <f>RANK(C8,C$8:C$12,0)</f>
        <v>1</v>
      </c>
      <c r="C8" s="7">
        <f>SUMIF($G$1:$AI$1,1,$G8:$AI8)</f>
        <v>390</v>
      </c>
      <c r="D8" s="10"/>
      <c r="E8" s="15" t="s">
        <v>36</v>
      </c>
      <c r="F8" s="15" t="s">
        <v>42</v>
      </c>
      <c r="G8" s="10"/>
      <c r="H8" s="7">
        <v>5</v>
      </c>
      <c r="I8" s="7">
        <v>13</v>
      </c>
      <c r="J8" s="13">
        <f>TIME(0,H8,I8)</f>
        <v>3.6226851851851854E-3</v>
      </c>
      <c r="K8" s="7">
        <v>93</v>
      </c>
      <c r="L8" s="7">
        <f>K$2-K8</f>
        <v>0</v>
      </c>
      <c r="M8" s="13">
        <f>J8+TIME(0,0,L8)</f>
        <v>3.6226851851851854E-3</v>
      </c>
      <c r="N8" s="7">
        <f>RANK(M8,M$8:M$12,1)</f>
        <v>1</v>
      </c>
      <c r="O8" s="7">
        <f>VLOOKUP(N8,'Место-баллы'!$A$3:$E$52,2,0)</f>
        <v>100</v>
      </c>
      <c r="P8" s="10"/>
      <c r="Q8" s="7">
        <v>3</v>
      </c>
      <c r="R8" s="7">
        <v>23</v>
      </c>
      <c r="S8" s="13">
        <f>TIME(0,Q8,R8)</f>
        <v>2.3495370370370371E-3</v>
      </c>
      <c r="T8" s="7">
        <v>120</v>
      </c>
      <c r="U8" s="7">
        <f>T$2-T8</f>
        <v>0</v>
      </c>
      <c r="V8" s="13">
        <f>S8+TIME(0,0,U8)</f>
        <v>2.3495370370370371E-3</v>
      </c>
      <c r="W8" s="7">
        <f>RANK(V8,V$8:V$12,1)</f>
        <v>2</v>
      </c>
      <c r="X8" s="7">
        <f>VLOOKUP(W8,'Место-баллы'!$A$3:$E$52,2,0)</f>
        <v>95</v>
      </c>
      <c r="Y8" s="20"/>
      <c r="Z8" s="19">
        <v>358</v>
      </c>
      <c r="AA8" s="19">
        <f>RANK(Z8,Z$8:Z$12,0)</f>
        <v>2</v>
      </c>
      <c r="AB8" s="19">
        <f>VLOOKUP(AA8,'Место-баллы'!$A$3:$E$52,2,0)</f>
        <v>95</v>
      </c>
      <c r="AC8" s="10"/>
      <c r="AD8" s="22" t="s">
        <v>137</v>
      </c>
      <c r="AE8" s="22" t="s">
        <v>138</v>
      </c>
      <c r="AF8" s="22" t="s">
        <v>145</v>
      </c>
      <c r="AG8" s="21" t="str">
        <f>CONCATENATE(0,":",AD8,":",AE8,".",AF8)</f>
        <v>0:00:07.05</v>
      </c>
      <c r="AH8" s="7">
        <v>1</v>
      </c>
      <c r="AI8" s="7">
        <f>VLOOKUP(AH8,'Место-баллы'!$A$3:$E$52,2,0)</f>
        <v>100</v>
      </c>
    </row>
    <row r="9" spans="2:35" x14ac:dyDescent="0.25">
      <c r="B9" s="7">
        <v>2</v>
      </c>
      <c r="C9" s="7">
        <f>SUMIF($G$1:$AI$1,1,$G9:$AI9)</f>
        <v>390</v>
      </c>
      <c r="D9" s="10"/>
      <c r="E9" s="15" t="s">
        <v>35</v>
      </c>
      <c r="F9" s="15" t="s">
        <v>41</v>
      </c>
      <c r="G9" s="10"/>
      <c r="H9" s="7">
        <v>6</v>
      </c>
      <c r="I9" s="7">
        <v>5</v>
      </c>
      <c r="J9" s="13">
        <f>TIME(0,H9,I9)</f>
        <v>4.2245370370370371E-3</v>
      </c>
      <c r="K9" s="7">
        <v>89</v>
      </c>
      <c r="L9" s="7">
        <f>K$2-K9</f>
        <v>4</v>
      </c>
      <c r="M9" s="13">
        <f>J9+TIME(0,0,L9)</f>
        <v>4.2708333333333331E-3</v>
      </c>
      <c r="N9" s="7">
        <f>RANK(M9,M$8:M$12,1)</f>
        <v>2</v>
      </c>
      <c r="O9" s="7">
        <f>VLOOKUP(N9,'Место-баллы'!$A$3:$E$52,2,0)</f>
        <v>95</v>
      </c>
      <c r="P9" s="10"/>
      <c r="Q9" s="7">
        <v>3</v>
      </c>
      <c r="R9" s="7">
        <v>8</v>
      </c>
      <c r="S9" s="13">
        <f>TIME(0,Q9,R9)</f>
        <v>2.1759259259259258E-3</v>
      </c>
      <c r="T9" s="7">
        <v>120</v>
      </c>
      <c r="U9" s="7">
        <f>T$2-T9</f>
        <v>0</v>
      </c>
      <c r="V9" s="13">
        <f>S9+TIME(0,0,U9)</f>
        <v>2.1759259259259258E-3</v>
      </c>
      <c r="W9" s="7">
        <f>RANK(V9,V$8:V$12,1)</f>
        <v>1</v>
      </c>
      <c r="X9" s="7">
        <f>VLOOKUP(W9,'Место-баллы'!$A$3:$E$52,2,0)</f>
        <v>100</v>
      </c>
      <c r="Y9" s="20"/>
      <c r="Z9" s="19">
        <v>425</v>
      </c>
      <c r="AA9" s="19">
        <f>RANK(Z9,Z$8:Z$12,0)</f>
        <v>1</v>
      </c>
      <c r="AB9" s="19">
        <f>VLOOKUP(AA9,'Место-баллы'!$A$3:$E$52,2,0)</f>
        <v>100</v>
      </c>
      <c r="AC9" s="10"/>
      <c r="AD9" s="22" t="s">
        <v>137</v>
      </c>
      <c r="AE9" s="22" t="s">
        <v>138</v>
      </c>
      <c r="AF9" s="22" t="s">
        <v>144</v>
      </c>
      <c r="AG9" s="21" t="str">
        <f>CONCATENATE(0,":",AD9,":",AE9,".",AF9)</f>
        <v>0:00:07.37</v>
      </c>
      <c r="AH9" s="7">
        <v>2</v>
      </c>
      <c r="AI9" s="7">
        <f>VLOOKUP(AH9,'Место-баллы'!$A$3:$E$52,2,0)</f>
        <v>95</v>
      </c>
    </row>
    <row r="10" spans="2:35" x14ac:dyDescent="0.25">
      <c r="B10" s="7">
        <f>RANK(C10,C$8:C$12,0)</f>
        <v>3</v>
      </c>
      <c r="C10" s="7">
        <f>SUMIF($G$1:$AI$1,1,$G10:$AI10)</f>
        <v>355</v>
      </c>
      <c r="D10" s="10"/>
      <c r="E10" s="15" t="s">
        <v>32</v>
      </c>
      <c r="F10" s="15" t="s">
        <v>38</v>
      </c>
      <c r="G10" s="10"/>
      <c r="H10" s="7">
        <v>6</v>
      </c>
      <c r="I10" s="7">
        <v>5</v>
      </c>
      <c r="J10" s="13">
        <f>TIME(0,H10,I10)</f>
        <v>4.2245370370370371E-3</v>
      </c>
      <c r="K10" s="7">
        <v>68</v>
      </c>
      <c r="L10" s="7">
        <f>K$2-K10</f>
        <v>25</v>
      </c>
      <c r="M10" s="13">
        <f>J10+TIME(0,0,L10)</f>
        <v>4.5138888888888885E-3</v>
      </c>
      <c r="N10" s="7">
        <f>RANK(M10,M$8:M$12,1)</f>
        <v>3</v>
      </c>
      <c r="O10" s="7">
        <f>VLOOKUP(N10,'Место-баллы'!$A$3:$E$52,2,0)</f>
        <v>90</v>
      </c>
      <c r="P10" s="10"/>
      <c r="Q10" s="7">
        <v>4</v>
      </c>
      <c r="R10" s="7">
        <v>22</v>
      </c>
      <c r="S10" s="13">
        <f>TIME(0,Q10,R10)</f>
        <v>3.0324074074074073E-3</v>
      </c>
      <c r="T10" s="7">
        <v>120</v>
      </c>
      <c r="U10" s="7">
        <f>T$2-T10</f>
        <v>0</v>
      </c>
      <c r="V10" s="13">
        <f>S10+TIME(0,0,U10)</f>
        <v>3.0324074074074073E-3</v>
      </c>
      <c r="W10" s="7">
        <f>RANK(V10,V$8:V$12,1)</f>
        <v>3</v>
      </c>
      <c r="X10" s="7">
        <f>VLOOKUP(W10,'Место-баллы'!$A$3:$E$52,2,0)</f>
        <v>90</v>
      </c>
      <c r="Y10" s="20"/>
      <c r="Z10" s="19">
        <v>205</v>
      </c>
      <c r="AA10" s="19">
        <f>RANK(Z10,Z$8:Z$12,0)</f>
        <v>4</v>
      </c>
      <c r="AB10" s="19">
        <f>VLOOKUP(AA10,'Место-баллы'!$A$3:$E$52,2,0)</f>
        <v>85</v>
      </c>
      <c r="AC10" s="10"/>
      <c r="AD10" s="23" t="s">
        <v>137</v>
      </c>
      <c r="AE10" s="22" t="s">
        <v>138</v>
      </c>
      <c r="AF10" s="22" t="s">
        <v>148</v>
      </c>
      <c r="AG10" s="21" t="str">
        <f>CONCATENATE(0,":",AD10,":",AE10,".",AF10)</f>
        <v>0:00:07.45</v>
      </c>
      <c r="AH10" s="7">
        <v>3</v>
      </c>
      <c r="AI10" s="7">
        <f>VLOOKUP(AH10,'Место-баллы'!$A$3:$E$52,2,0)</f>
        <v>90</v>
      </c>
    </row>
    <row r="11" spans="2:35" x14ac:dyDescent="0.25">
      <c r="B11" s="7">
        <f>RANK(C11,C$8:C$12,0)</f>
        <v>4</v>
      </c>
      <c r="C11" s="7">
        <f>SUMIF($G$1:$AI$1,1,$G11:$AI11)</f>
        <v>340</v>
      </c>
      <c r="D11" s="10"/>
      <c r="E11" s="15" t="s">
        <v>34</v>
      </c>
      <c r="F11" s="15" t="s">
        <v>40</v>
      </c>
      <c r="G11" s="10"/>
      <c r="H11" s="7">
        <v>6</v>
      </c>
      <c r="I11" s="7">
        <v>5</v>
      </c>
      <c r="J11" s="13">
        <f>TIME(0,H11,I11)</f>
        <v>4.2245370370370371E-3</v>
      </c>
      <c r="K11" s="7">
        <v>59</v>
      </c>
      <c r="L11" s="7">
        <f>K$2-K11</f>
        <v>34</v>
      </c>
      <c r="M11" s="13">
        <f>J11+TIME(0,0,L11)</f>
        <v>4.6180555555555558E-3</v>
      </c>
      <c r="N11" s="7">
        <f>RANK(M11,M$8:M$12,1)</f>
        <v>4</v>
      </c>
      <c r="O11" s="7">
        <f>VLOOKUP(N11,'Место-баллы'!$A$3:$E$52,2,0)</f>
        <v>85</v>
      </c>
      <c r="P11" s="10"/>
      <c r="Q11" s="7">
        <v>4</v>
      </c>
      <c r="R11" s="7">
        <v>43</v>
      </c>
      <c r="S11" s="13">
        <f>TIME(0,Q11,R11)</f>
        <v>3.2754629629629631E-3</v>
      </c>
      <c r="T11" s="7">
        <v>120</v>
      </c>
      <c r="U11" s="7">
        <f>T$2-T11</f>
        <v>0</v>
      </c>
      <c r="V11" s="13">
        <f>S11+TIME(0,0,U11)</f>
        <v>3.2754629629629631E-3</v>
      </c>
      <c r="W11" s="7">
        <f>RANK(V11,V$8:V$12,1)</f>
        <v>4</v>
      </c>
      <c r="X11" s="7">
        <f>VLOOKUP(W11,'Место-баллы'!$A$3:$E$52,2,0)</f>
        <v>85</v>
      </c>
      <c r="Y11" s="20"/>
      <c r="Z11" s="19">
        <v>230</v>
      </c>
      <c r="AA11" s="19">
        <f>RANK(Z11,Z$8:Z$12,0)</f>
        <v>3</v>
      </c>
      <c r="AB11" s="19">
        <f>VLOOKUP(AA11,'Место-баллы'!$A$3:$E$52,2,0)</f>
        <v>90</v>
      </c>
      <c r="AC11" s="10"/>
      <c r="AD11" s="22" t="s">
        <v>137</v>
      </c>
      <c r="AE11" s="22" t="s">
        <v>146</v>
      </c>
      <c r="AF11" s="22" t="s">
        <v>149</v>
      </c>
      <c r="AG11" s="21" t="str">
        <f>CONCATENATE(0,":",AD11,":",AE11,".",AF11)</f>
        <v>0:00:08.53</v>
      </c>
      <c r="AH11" s="7">
        <v>5</v>
      </c>
      <c r="AI11" s="7">
        <f>VLOOKUP(AH11,'Место-баллы'!$A$3:$E$52,2,0)</f>
        <v>80</v>
      </c>
    </row>
    <row r="12" spans="2:35" x14ac:dyDescent="0.25">
      <c r="B12" s="7">
        <f>RANK(C12,C$8:C$12,0)</f>
        <v>5</v>
      </c>
      <c r="C12" s="7">
        <f>SUMIF($G$1:$AI$1,1,$G12:$AI12)</f>
        <v>325</v>
      </c>
      <c r="D12" s="10"/>
      <c r="E12" s="15" t="s">
        <v>33</v>
      </c>
      <c r="F12" s="15" t="s">
        <v>39</v>
      </c>
      <c r="G12" s="10"/>
      <c r="H12" s="7">
        <v>6</v>
      </c>
      <c r="I12" s="7">
        <v>5</v>
      </c>
      <c r="J12" s="13">
        <f>TIME(0,H12,I12)</f>
        <v>4.2245370370370371E-3</v>
      </c>
      <c r="K12" s="7">
        <v>32</v>
      </c>
      <c r="L12" s="7">
        <f>K$2-K12</f>
        <v>61</v>
      </c>
      <c r="M12" s="13">
        <f>J12+TIME(0,0,L12)</f>
        <v>4.9305555555555552E-3</v>
      </c>
      <c r="N12" s="7">
        <f>RANK(M12,M$8:M$12,1)</f>
        <v>5</v>
      </c>
      <c r="O12" s="7">
        <f>VLOOKUP(N12,'Место-баллы'!$A$3:$E$52,2,0)</f>
        <v>80</v>
      </c>
      <c r="P12" s="10"/>
      <c r="Q12" s="7">
        <v>4</v>
      </c>
      <c r="R12" s="7">
        <v>51</v>
      </c>
      <c r="S12" s="13">
        <f>TIME(0,Q12,R12)</f>
        <v>3.3680555555555556E-3</v>
      </c>
      <c r="T12" s="7">
        <v>120</v>
      </c>
      <c r="U12" s="7">
        <f>T$2-T12</f>
        <v>0</v>
      </c>
      <c r="V12" s="13">
        <f>S12+TIME(0,0,U12)</f>
        <v>3.3680555555555556E-3</v>
      </c>
      <c r="W12" s="7">
        <f>RANK(V12,V$8:V$12,1)</f>
        <v>5</v>
      </c>
      <c r="X12" s="7">
        <f>VLOOKUP(W12,'Место-баллы'!$A$3:$E$52,2,0)</f>
        <v>80</v>
      </c>
      <c r="Y12" s="20"/>
      <c r="Z12" s="19">
        <v>184</v>
      </c>
      <c r="AA12" s="19">
        <f>RANK(Z12,Z$8:Z$12,0)</f>
        <v>5</v>
      </c>
      <c r="AB12" s="19">
        <f>VLOOKUP(AA12,'Место-баллы'!$A$3:$E$52,2,0)</f>
        <v>80</v>
      </c>
      <c r="AC12" s="10"/>
      <c r="AD12" s="22" t="s">
        <v>137</v>
      </c>
      <c r="AE12" s="22" t="s">
        <v>146</v>
      </c>
      <c r="AF12" s="22" t="s">
        <v>147</v>
      </c>
      <c r="AG12" s="21" t="str">
        <f>CONCATENATE(0,":",AD12,":",AE12,".",AF12)</f>
        <v>0:00:08.33</v>
      </c>
      <c r="AH12" s="7">
        <v>4</v>
      </c>
      <c r="AI12" s="7">
        <f>VLOOKUP(AH12,'Место-баллы'!$A$3:$E$52,2,0)</f>
        <v>85</v>
      </c>
    </row>
    <row r="13" spans="2:35" ht="15.75" customHeight="1" x14ac:dyDescent="0.25"/>
    <row r="14" spans="2:35" ht="15.75" customHeight="1" x14ac:dyDescent="0.25"/>
    <row r="15" spans="2:35" ht="15.75" customHeight="1" x14ac:dyDescent="0.25"/>
    <row r="16" spans="2:3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</sheetData>
  <autoFilter ref="B7:AI7" xr:uid="{DB49962F-DAC2-4C9A-9CEE-CD0D499C356F}">
    <sortState xmlns:xlrd2="http://schemas.microsoft.com/office/spreadsheetml/2017/richdata2" ref="B8:AI12">
      <sortCondition ref="B7"/>
    </sortState>
  </autoFilter>
  <mergeCells count="6">
    <mergeCell ref="AD5:AI6"/>
    <mergeCell ref="B5:C6"/>
    <mergeCell ref="H5:O6"/>
    <mergeCell ref="Q5:X6"/>
    <mergeCell ref="Z5:AB6"/>
    <mergeCell ref="E5:F6"/>
  </mergeCells>
  <printOptions horizontalCentered="1" verticalCentered="1"/>
  <pageMargins left="0" right="0" top="0" bottom="0" header="0" footer="0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962F-DAC2-4C9A-9CEE-CD0D499C356F}">
  <sheetPr>
    <pageSetUpPr fitToPage="1"/>
  </sheetPr>
  <dimension ref="B1:AI44"/>
  <sheetViews>
    <sheetView zoomScaleNormal="100" workbookViewId="0">
      <selection activeCell="E2" sqref="E2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9.28515625" bestFit="1" customWidth="1"/>
    <col min="6" max="6" width="14.28515625" bestFit="1" customWidth="1"/>
    <col min="7" max="7" width="1.42578125" customWidth="1"/>
    <col min="8" max="8" width="5.140625" hidden="1" customWidth="1" outlineLevel="1"/>
    <col min="9" max="9" width="4.28515625" hidden="1" customWidth="1" outlineLevel="1"/>
    <col min="10" max="10" width="7.140625" customWidth="1" collapsed="1"/>
    <col min="11" max="11" width="6.85546875" customWidth="1"/>
    <col min="12" max="12" width="7.85546875" hidden="1" customWidth="1" outlineLevel="1"/>
    <col min="13" max="13" width="7.140625" hidden="1" customWidth="1" outlineLevel="1"/>
    <col min="14" max="14" width="7.140625" customWidth="1" collapsed="1"/>
    <col min="15" max="15" width="6.85546875" customWidth="1"/>
    <col min="16" max="16" width="1.42578125" customWidth="1"/>
    <col min="17" max="17" width="5.140625" hidden="1" customWidth="1" outlineLevel="1"/>
    <col min="18" max="18" width="4.28515625" hidden="1" customWidth="1" outlineLevel="1"/>
    <col min="19" max="19" width="7.140625" customWidth="1" collapsed="1"/>
    <col min="20" max="20" width="6.85546875" hidden="1" customWidth="1" outlineLevel="1"/>
    <col min="21" max="21" width="7.85546875" hidden="1" customWidth="1" outlineLevel="1"/>
    <col min="22" max="22" width="7.140625" hidden="1" customWidth="1" outlineLevel="1"/>
    <col min="23" max="23" width="7.140625" customWidth="1" collapsed="1"/>
    <col min="24" max="24" width="6.85546875" customWidth="1"/>
    <col min="25" max="25" width="1.42578125" style="16" customWidth="1"/>
    <col min="26" max="26" width="6.85546875" style="16" customWidth="1"/>
    <col min="27" max="27" width="7.140625" style="16" customWidth="1"/>
    <col min="28" max="28" width="6.85546875" style="16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8.42578125" hidden="1" customWidth="1" outlineLevel="1"/>
    <col min="33" max="33" width="9.7109375" bestFit="1" customWidth="1" collapsed="1"/>
    <col min="34" max="34" width="7.140625" customWidth="1"/>
    <col min="35" max="35" width="6.85546875" customWidth="1"/>
  </cols>
  <sheetData>
    <row r="1" spans="2:35" x14ac:dyDescent="0.25">
      <c r="E1" s="12"/>
      <c r="F1" s="12"/>
      <c r="H1" s="3"/>
      <c r="I1" s="3"/>
      <c r="J1" s="3"/>
      <c r="K1" s="3"/>
      <c r="L1" s="3"/>
      <c r="M1" s="3"/>
      <c r="N1" s="3"/>
      <c r="O1" s="4">
        <v>1</v>
      </c>
      <c r="Q1" s="3"/>
      <c r="R1" s="3"/>
      <c r="S1" s="3"/>
      <c r="T1" s="3"/>
      <c r="U1" s="3"/>
      <c r="V1" s="3"/>
      <c r="W1" s="3"/>
      <c r="X1" s="4">
        <v>1</v>
      </c>
      <c r="Z1" s="17"/>
      <c r="AA1" s="17"/>
      <c r="AB1" s="18">
        <v>1</v>
      </c>
      <c r="AD1" s="3"/>
      <c r="AE1" s="3"/>
      <c r="AF1" s="3"/>
      <c r="AG1" s="3"/>
      <c r="AH1" s="3"/>
      <c r="AI1" s="4">
        <v>1</v>
      </c>
    </row>
    <row r="2" spans="2:35" x14ac:dyDescent="0.25">
      <c r="E2" s="12"/>
      <c r="F2" s="12"/>
      <c r="H2" s="3"/>
      <c r="I2" s="3"/>
      <c r="J2" s="3"/>
      <c r="K2" s="5">
        <v>93</v>
      </c>
      <c r="L2" s="3"/>
      <c r="M2" s="3"/>
      <c r="N2" s="3"/>
      <c r="O2" s="3"/>
      <c r="Q2" s="3"/>
      <c r="R2" s="3"/>
      <c r="S2" s="3"/>
      <c r="T2" s="5">
        <v>120</v>
      </c>
      <c r="U2" s="3"/>
      <c r="V2" s="3"/>
      <c r="W2" s="3"/>
      <c r="X2" s="3"/>
      <c r="Z2" s="17"/>
      <c r="AA2" s="17"/>
      <c r="AB2" s="17"/>
      <c r="AD2" s="3"/>
      <c r="AE2" s="3"/>
      <c r="AF2" s="3"/>
      <c r="AG2" s="3"/>
      <c r="AH2" s="3"/>
      <c r="AI2" s="3"/>
    </row>
    <row r="3" spans="2:35" x14ac:dyDescent="0.25">
      <c r="E3" s="12"/>
      <c r="F3" s="12"/>
      <c r="H3" s="3"/>
      <c r="I3" s="3"/>
      <c r="J3" s="3"/>
      <c r="K3" s="6" t="s">
        <v>135</v>
      </c>
      <c r="L3" s="3"/>
      <c r="M3" s="3"/>
      <c r="N3" s="3"/>
      <c r="O3" s="3"/>
      <c r="Q3" s="3"/>
      <c r="R3" s="3"/>
      <c r="S3" s="3"/>
      <c r="T3" s="6" t="s">
        <v>29</v>
      </c>
      <c r="U3" s="3"/>
      <c r="V3" s="3"/>
      <c r="W3" s="3"/>
      <c r="X3" s="3"/>
      <c r="Z3" s="17"/>
      <c r="AA3" s="17"/>
      <c r="AB3" s="17"/>
      <c r="AD3" s="3"/>
      <c r="AE3" s="3"/>
      <c r="AF3" s="3"/>
      <c r="AG3" s="3"/>
      <c r="AH3" s="3"/>
      <c r="AI3" s="3"/>
    </row>
    <row r="4" spans="2:35" x14ac:dyDescent="0.25">
      <c r="H4" s="3"/>
      <c r="I4" s="3"/>
      <c r="J4" s="3"/>
      <c r="K4" s="3"/>
      <c r="L4" s="3"/>
      <c r="M4" s="3"/>
      <c r="N4" s="3"/>
      <c r="O4" s="3"/>
      <c r="Q4" s="3"/>
      <c r="R4" s="3"/>
      <c r="S4" s="3"/>
      <c r="T4" s="3"/>
      <c r="U4" s="3"/>
      <c r="V4" s="3"/>
      <c r="W4" s="3"/>
      <c r="X4" s="3"/>
      <c r="Z4" s="17"/>
      <c r="AA4" s="17"/>
      <c r="AB4" s="17"/>
      <c r="AD4" s="3"/>
      <c r="AE4" s="3"/>
      <c r="AF4" s="3"/>
      <c r="AG4" s="3"/>
      <c r="AH4" s="3"/>
      <c r="AI4" s="3"/>
    </row>
    <row r="5" spans="2:35" ht="15" customHeight="1" x14ac:dyDescent="0.25">
      <c r="B5" s="32" t="s">
        <v>4</v>
      </c>
      <c r="C5" s="33"/>
      <c r="D5" s="7"/>
      <c r="E5" s="26" t="s">
        <v>21</v>
      </c>
      <c r="F5" s="28"/>
      <c r="G5" s="7"/>
      <c r="H5" s="26" t="s">
        <v>16</v>
      </c>
      <c r="I5" s="27"/>
      <c r="J5" s="27"/>
      <c r="K5" s="27"/>
      <c r="L5" s="27"/>
      <c r="M5" s="27"/>
      <c r="N5" s="27"/>
      <c r="O5" s="28"/>
      <c r="P5" s="7"/>
      <c r="Q5" s="26" t="s">
        <v>19</v>
      </c>
      <c r="R5" s="27"/>
      <c r="S5" s="27"/>
      <c r="T5" s="27"/>
      <c r="U5" s="27"/>
      <c r="V5" s="27"/>
      <c r="W5" s="27"/>
      <c r="X5" s="28"/>
      <c r="Y5" s="19"/>
      <c r="Z5" s="34" t="s">
        <v>20</v>
      </c>
      <c r="AA5" s="34"/>
      <c r="AB5" s="35"/>
      <c r="AC5" s="7"/>
      <c r="AD5" s="26" t="s">
        <v>5</v>
      </c>
      <c r="AE5" s="27"/>
      <c r="AF5" s="27"/>
      <c r="AG5" s="27"/>
      <c r="AH5" s="27"/>
      <c r="AI5" s="28"/>
    </row>
    <row r="6" spans="2:35" x14ac:dyDescent="0.25">
      <c r="B6" s="33"/>
      <c r="C6" s="33"/>
      <c r="D6" s="8"/>
      <c r="E6" s="29"/>
      <c r="F6" s="31"/>
      <c r="G6" s="8"/>
      <c r="H6" s="29"/>
      <c r="I6" s="30"/>
      <c r="J6" s="30"/>
      <c r="K6" s="30"/>
      <c r="L6" s="30"/>
      <c r="M6" s="30"/>
      <c r="N6" s="30"/>
      <c r="O6" s="31"/>
      <c r="P6" s="8"/>
      <c r="Q6" s="29"/>
      <c r="R6" s="30"/>
      <c r="S6" s="30"/>
      <c r="T6" s="30"/>
      <c r="U6" s="30"/>
      <c r="V6" s="30"/>
      <c r="W6" s="30"/>
      <c r="X6" s="31"/>
      <c r="Y6" s="20"/>
      <c r="Z6" s="36"/>
      <c r="AA6" s="36"/>
      <c r="AB6" s="37"/>
      <c r="AC6" s="8"/>
      <c r="AD6" s="29"/>
      <c r="AE6" s="30"/>
      <c r="AF6" s="30"/>
      <c r="AG6" s="30"/>
      <c r="AH6" s="30"/>
      <c r="AI6" s="31"/>
    </row>
    <row r="7" spans="2:35" ht="25.5" x14ac:dyDescent="0.25">
      <c r="B7" s="38" t="s">
        <v>6</v>
      </c>
      <c r="C7" s="38" t="s">
        <v>7</v>
      </c>
      <c r="D7" s="9"/>
      <c r="E7" s="14" t="s">
        <v>8</v>
      </c>
      <c r="F7" s="14" t="s">
        <v>37</v>
      </c>
      <c r="G7" s="9"/>
      <c r="H7" s="11" t="s">
        <v>9</v>
      </c>
      <c r="I7" s="11" t="s">
        <v>10</v>
      </c>
      <c r="J7" s="11" t="s">
        <v>11</v>
      </c>
      <c r="K7" s="38" t="s">
        <v>14</v>
      </c>
      <c r="L7" s="11" t="s">
        <v>15</v>
      </c>
      <c r="M7" s="11" t="s">
        <v>11</v>
      </c>
      <c r="N7" s="11" t="s">
        <v>12</v>
      </c>
      <c r="O7" s="11" t="s">
        <v>13</v>
      </c>
      <c r="P7" s="9"/>
      <c r="Q7" s="11" t="s">
        <v>9</v>
      </c>
      <c r="R7" s="11" t="s">
        <v>10</v>
      </c>
      <c r="S7" s="11" t="s">
        <v>11</v>
      </c>
      <c r="T7" s="38" t="s">
        <v>14</v>
      </c>
      <c r="U7" s="11" t="s">
        <v>15</v>
      </c>
      <c r="V7" s="11" t="s">
        <v>11</v>
      </c>
      <c r="W7" s="11" t="s">
        <v>12</v>
      </c>
      <c r="X7" s="11" t="s">
        <v>13</v>
      </c>
      <c r="Y7" s="20"/>
      <c r="Z7" s="39" t="s">
        <v>14</v>
      </c>
      <c r="AA7" s="14" t="s">
        <v>12</v>
      </c>
      <c r="AB7" s="14" t="s">
        <v>13</v>
      </c>
      <c r="AC7" s="9"/>
      <c r="AD7" s="11" t="s">
        <v>9</v>
      </c>
      <c r="AE7" s="11" t="s">
        <v>10</v>
      </c>
      <c r="AF7" s="11" t="s">
        <v>28</v>
      </c>
      <c r="AG7" s="11" t="s">
        <v>11</v>
      </c>
      <c r="AH7" s="11" t="s">
        <v>12</v>
      </c>
      <c r="AI7" s="11" t="s">
        <v>13</v>
      </c>
    </row>
    <row r="8" spans="2:35" x14ac:dyDescent="0.25">
      <c r="B8" s="7">
        <f>RANK(C8,C$8:C$12,0)</f>
        <v>1</v>
      </c>
      <c r="C8" s="7">
        <f>SUMIF($G$1:$AI$1,1,$G8:$AI8)</f>
        <v>385</v>
      </c>
      <c r="D8" s="10"/>
      <c r="E8" s="15" t="s">
        <v>43</v>
      </c>
      <c r="F8" s="15" t="s">
        <v>39</v>
      </c>
      <c r="G8" s="10"/>
      <c r="H8" s="7">
        <v>4</v>
      </c>
      <c r="I8" s="7">
        <v>48</v>
      </c>
      <c r="J8" s="13">
        <f>TIME(0,H8,I8)</f>
        <v>3.3333333333333335E-3</v>
      </c>
      <c r="K8" s="7">
        <v>93</v>
      </c>
      <c r="L8" s="7">
        <f>K$2-K8</f>
        <v>0</v>
      </c>
      <c r="M8" s="13">
        <f>J8+TIME(0,0,L8)</f>
        <v>3.3333333333333335E-3</v>
      </c>
      <c r="N8" s="7">
        <f>RANK(M8,M$8:M$12,1)</f>
        <v>2</v>
      </c>
      <c r="O8" s="7">
        <f>VLOOKUP(N8,'Место-баллы'!$A$3:$E$52,2,0)</f>
        <v>95</v>
      </c>
      <c r="P8" s="10"/>
      <c r="Q8" s="7">
        <v>2</v>
      </c>
      <c r="R8" s="7">
        <v>58</v>
      </c>
      <c r="S8" s="13">
        <f>TIME(0,Q8,R8)</f>
        <v>2.0601851851851853E-3</v>
      </c>
      <c r="T8" s="7">
        <v>120</v>
      </c>
      <c r="U8" s="7">
        <f>T$2-T8</f>
        <v>0</v>
      </c>
      <c r="V8" s="13">
        <f>S8+TIME(0,0,U8)</f>
        <v>2.0601851851851853E-3</v>
      </c>
      <c r="W8" s="7">
        <f>RANK(V8,V$8:V$12,1)</f>
        <v>1</v>
      </c>
      <c r="X8" s="7">
        <f>VLOOKUP(W8,'Место-баллы'!$A$3:$E$52,2,0)</f>
        <v>100</v>
      </c>
      <c r="Y8" s="20"/>
      <c r="Z8" s="19">
        <v>495</v>
      </c>
      <c r="AA8" s="19">
        <f>RANK(Z8,Z$8:Z$12,0)</f>
        <v>2</v>
      </c>
      <c r="AB8" s="19">
        <f>VLOOKUP(AA8,'Место-баллы'!$A$3:$E$52,2,0)</f>
        <v>95</v>
      </c>
      <c r="AC8" s="10"/>
      <c r="AD8" s="23" t="s">
        <v>137</v>
      </c>
      <c r="AE8" s="22" t="s">
        <v>141</v>
      </c>
      <c r="AF8" s="22" t="s">
        <v>142</v>
      </c>
      <c r="AG8" s="21" t="str">
        <f>CONCATENATE(0,":",AD8,":",AE8,".",AF8)</f>
        <v>0:00:06.86</v>
      </c>
      <c r="AH8" s="7">
        <v>2</v>
      </c>
      <c r="AI8" s="7">
        <f>VLOOKUP(AH8,'Место-баллы'!$A$3:$E$52,2,0)</f>
        <v>95</v>
      </c>
    </row>
    <row r="9" spans="2:35" x14ac:dyDescent="0.25">
      <c r="B9" s="7">
        <f>RANK(C9,C$8:C$12,0)</f>
        <v>2</v>
      </c>
      <c r="C9" s="7">
        <f>SUMIF($G$1:$AI$1,1,$G9:$AI9)</f>
        <v>370</v>
      </c>
      <c r="D9" s="10"/>
      <c r="E9" s="15" t="s">
        <v>44</v>
      </c>
      <c r="F9" s="15" t="s">
        <v>45</v>
      </c>
      <c r="G9" s="10"/>
      <c r="H9" s="7">
        <v>4</v>
      </c>
      <c r="I9" s="7">
        <v>28</v>
      </c>
      <c r="J9" s="13">
        <f>TIME(0,H9,I9)</f>
        <v>3.1018518518518517E-3</v>
      </c>
      <c r="K9" s="7">
        <v>93</v>
      </c>
      <c r="L9" s="7">
        <f>K$2-K9</f>
        <v>0</v>
      </c>
      <c r="M9" s="13">
        <f>J9+TIME(0,0,L9)</f>
        <v>3.1018518518518517E-3</v>
      </c>
      <c r="N9" s="7">
        <f>RANK(M9,M$8:M$12,1)</f>
        <v>1</v>
      </c>
      <c r="O9" s="7">
        <f>VLOOKUP(N9,'Место-баллы'!$A$3:$E$52,2,0)</f>
        <v>100</v>
      </c>
      <c r="P9" s="10"/>
      <c r="Q9" s="7">
        <v>2</v>
      </c>
      <c r="R9" s="7">
        <v>58</v>
      </c>
      <c r="S9" s="13">
        <f>TIME(0,Q9,R9)</f>
        <v>2.0601851851851853E-3</v>
      </c>
      <c r="T9" s="7">
        <v>120</v>
      </c>
      <c r="U9" s="7">
        <f>T$2-T9</f>
        <v>0</v>
      </c>
      <c r="V9" s="13">
        <f>S9+TIME(0,0,U9)</f>
        <v>2.0601851851851853E-3</v>
      </c>
      <c r="W9" s="7">
        <f>RANK(V9,V$8:V$12,1)</f>
        <v>1</v>
      </c>
      <c r="X9" s="7">
        <f>VLOOKUP(W9,'Место-баллы'!$A$3:$E$52,2,0)</f>
        <v>100</v>
      </c>
      <c r="Y9" s="20"/>
      <c r="Z9" s="19">
        <v>458</v>
      </c>
      <c r="AA9" s="19">
        <f>RANK(Z9,Z$8:Z$12,0)</f>
        <v>3</v>
      </c>
      <c r="AB9" s="19">
        <f>VLOOKUP(AA9,'Место-баллы'!$A$3:$E$52,2,0)</f>
        <v>90</v>
      </c>
      <c r="AC9" s="10"/>
      <c r="AD9" s="22" t="s">
        <v>137</v>
      </c>
      <c r="AE9" s="22" t="s">
        <v>138</v>
      </c>
      <c r="AF9" s="22" t="s">
        <v>140</v>
      </c>
      <c r="AG9" s="21" t="str">
        <f>CONCATENATE(0,":",AD9,":",AE9,".",AF9)</f>
        <v>0:00:07.89</v>
      </c>
      <c r="AH9" s="7">
        <v>5</v>
      </c>
      <c r="AI9" s="7">
        <f>VLOOKUP(AH9,'Место-баллы'!$A$3:$E$52,2,0)</f>
        <v>80</v>
      </c>
    </row>
    <row r="10" spans="2:35" x14ac:dyDescent="0.25">
      <c r="B10" s="7">
        <f>RANK(C10,C$8:C$12,0)</f>
        <v>3</v>
      </c>
      <c r="C10" s="7">
        <f>SUMIF($G$1:$AI$1,1,$G10:$AI10)</f>
        <v>360</v>
      </c>
      <c r="D10" s="10"/>
      <c r="E10" s="15" t="s">
        <v>50</v>
      </c>
      <c r="F10" s="15" t="s">
        <v>41</v>
      </c>
      <c r="G10" s="10"/>
      <c r="H10" s="7">
        <v>5</v>
      </c>
      <c r="I10" s="7">
        <v>44</v>
      </c>
      <c r="J10" s="13">
        <f>TIME(0,H10,I10)</f>
        <v>3.9814814814814817E-3</v>
      </c>
      <c r="K10" s="7">
        <v>93</v>
      </c>
      <c r="L10" s="7">
        <f>K$2-K10</f>
        <v>0</v>
      </c>
      <c r="M10" s="13">
        <f>J10+TIME(0,0,L10)</f>
        <v>3.9814814814814817E-3</v>
      </c>
      <c r="N10" s="7">
        <f>RANK(M10,M$8:M$12,1)</f>
        <v>3</v>
      </c>
      <c r="O10" s="7">
        <f>VLOOKUP(N10,'Место-баллы'!$A$3:$E$52,2,0)</f>
        <v>90</v>
      </c>
      <c r="P10" s="10"/>
      <c r="Q10" s="7">
        <v>3</v>
      </c>
      <c r="R10" s="7">
        <v>16</v>
      </c>
      <c r="S10" s="13">
        <f>TIME(0,Q10,R10)</f>
        <v>2.2685185185185187E-3</v>
      </c>
      <c r="T10" s="7">
        <v>120</v>
      </c>
      <c r="U10" s="7">
        <f>T$2-T10</f>
        <v>0</v>
      </c>
      <c r="V10" s="13">
        <f>S10+TIME(0,0,U10)</f>
        <v>2.2685185185185187E-3</v>
      </c>
      <c r="W10" s="7">
        <f>RANK(V10,V$8:V$12,1)</f>
        <v>4</v>
      </c>
      <c r="X10" s="7">
        <f>VLOOKUP(W10,'Место-баллы'!$A$3:$E$52,2,0)</f>
        <v>85</v>
      </c>
      <c r="Y10" s="20"/>
      <c r="Z10" s="19">
        <v>455</v>
      </c>
      <c r="AA10" s="19">
        <f>RANK(Z10,Z$8:Z$12,0)</f>
        <v>4</v>
      </c>
      <c r="AB10" s="19">
        <f>VLOOKUP(AA10,'Место-баллы'!$A$3:$E$52,2,0)</f>
        <v>85</v>
      </c>
      <c r="AC10" s="10"/>
      <c r="AD10" s="22" t="s">
        <v>137</v>
      </c>
      <c r="AE10" s="22" t="s">
        <v>141</v>
      </c>
      <c r="AF10" s="22" t="s">
        <v>143</v>
      </c>
      <c r="AG10" s="21" t="str">
        <f>CONCATENATE(0,":",AD10,":",AE10,".",AF10)</f>
        <v>0:00:06.71</v>
      </c>
      <c r="AH10" s="7">
        <v>1</v>
      </c>
      <c r="AI10" s="7">
        <f>VLOOKUP(AH10,'Место-баллы'!$A$3:$E$52,2,0)</f>
        <v>100</v>
      </c>
    </row>
    <row r="11" spans="2:35" x14ac:dyDescent="0.25">
      <c r="B11" s="7">
        <f>RANK(C11,C$8:C$12,0)</f>
        <v>4</v>
      </c>
      <c r="C11" s="7">
        <f>SUMIF($G$1:$AI$1,1,$G11:$AI11)</f>
        <v>355</v>
      </c>
      <c r="D11" s="10"/>
      <c r="E11" s="15" t="s">
        <v>48</v>
      </c>
      <c r="F11" s="15" t="s">
        <v>49</v>
      </c>
      <c r="G11" s="10"/>
      <c r="H11" s="7">
        <v>6</v>
      </c>
      <c r="I11" s="7">
        <v>5</v>
      </c>
      <c r="J11" s="13">
        <f>TIME(0,H11,I11)</f>
        <v>4.2245370370370371E-3</v>
      </c>
      <c r="K11" s="7">
        <v>89</v>
      </c>
      <c r="L11" s="7">
        <f>K$2-K11</f>
        <v>4</v>
      </c>
      <c r="M11" s="13">
        <f>J11+TIME(0,0,L11)</f>
        <v>4.2708333333333331E-3</v>
      </c>
      <c r="N11" s="7">
        <f>RANK(M11,M$8:M$12,1)</f>
        <v>5</v>
      </c>
      <c r="O11" s="7">
        <f>VLOOKUP(N11,'Место-баллы'!$A$3:$E$52,2,0)</f>
        <v>80</v>
      </c>
      <c r="P11" s="10"/>
      <c r="Q11" s="7">
        <v>3</v>
      </c>
      <c r="R11" s="7">
        <v>2</v>
      </c>
      <c r="S11" s="13">
        <f>TIME(0,Q11,R11)</f>
        <v>2.1064814814814813E-3</v>
      </c>
      <c r="T11" s="7">
        <v>120</v>
      </c>
      <c r="U11" s="7">
        <f>T$2-T11</f>
        <v>0</v>
      </c>
      <c r="V11" s="13">
        <f>S11+TIME(0,0,U11)</f>
        <v>2.1064814814814813E-3</v>
      </c>
      <c r="W11" s="7">
        <f>RANK(V11,V$8:V$12,1)</f>
        <v>3</v>
      </c>
      <c r="X11" s="7">
        <f>VLOOKUP(W11,'Место-баллы'!$A$3:$E$52,2,0)</f>
        <v>90</v>
      </c>
      <c r="Y11" s="20"/>
      <c r="Z11" s="19">
        <v>504</v>
      </c>
      <c r="AA11" s="19">
        <f>RANK(Z11,Z$8:Z$12,0)</f>
        <v>1</v>
      </c>
      <c r="AB11" s="19">
        <f>VLOOKUP(AA11,'Место-баллы'!$A$3:$E$52,2,0)</f>
        <v>100</v>
      </c>
      <c r="AC11" s="10"/>
      <c r="AD11" s="22" t="s">
        <v>137</v>
      </c>
      <c r="AE11" s="22" t="s">
        <v>138</v>
      </c>
      <c r="AF11" s="22" t="s">
        <v>136</v>
      </c>
      <c r="AG11" s="21" t="str">
        <f>CONCATENATE(0,":",AD11,":",AE11,".",AF11)</f>
        <v>0:00:07.39</v>
      </c>
      <c r="AH11" s="7">
        <v>4</v>
      </c>
      <c r="AI11" s="7">
        <f>VLOOKUP(AH11,'Место-баллы'!$A$3:$E$52,2,0)</f>
        <v>85</v>
      </c>
    </row>
    <row r="12" spans="2:35" x14ac:dyDescent="0.25">
      <c r="B12" s="7">
        <f>RANK(C12,C$8:C$12,0)</f>
        <v>5</v>
      </c>
      <c r="C12" s="7">
        <f>SUMIF($G$1:$AI$1,1,$G12:$AI12)</f>
        <v>335</v>
      </c>
      <c r="D12" s="10"/>
      <c r="E12" s="15" t="s">
        <v>46</v>
      </c>
      <c r="F12" s="15" t="s">
        <v>47</v>
      </c>
      <c r="G12" s="10"/>
      <c r="H12" s="7">
        <v>6</v>
      </c>
      <c r="I12" s="7">
        <v>5</v>
      </c>
      <c r="J12" s="13">
        <f>TIME(0,H12,I12)</f>
        <v>4.2245370370370371E-3</v>
      </c>
      <c r="K12" s="7">
        <v>90</v>
      </c>
      <c r="L12" s="7">
        <f>K$2-K12</f>
        <v>3</v>
      </c>
      <c r="M12" s="13">
        <f>J12+TIME(0,0,L12)</f>
        <v>4.2592592592592595E-3</v>
      </c>
      <c r="N12" s="7">
        <f>RANK(M12,M$8:M$12,1)</f>
        <v>4</v>
      </c>
      <c r="O12" s="7">
        <f>VLOOKUP(N12,'Место-баллы'!$A$3:$E$52,2,0)</f>
        <v>85</v>
      </c>
      <c r="P12" s="10"/>
      <c r="Q12" s="7">
        <v>3</v>
      </c>
      <c r="R12" s="7">
        <v>26</v>
      </c>
      <c r="S12" s="13">
        <f>TIME(0,Q12,R12)</f>
        <v>2.3842592592592591E-3</v>
      </c>
      <c r="T12" s="7">
        <v>120</v>
      </c>
      <c r="U12" s="7">
        <f>T$2-T12</f>
        <v>0</v>
      </c>
      <c r="V12" s="13">
        <f>S12+TIME(0,0,U12)</f>
        <v>2.3842592592592591E-3</v>
      </c>
      <c r="W12" s="7">
        <f>RANK(V12,V$8:V$12,1)</f>
        <v>5</v>
      </c>
      <c r="X12" s="7">
        <f>VLOOKUP(W12,'Место-баллы'!$A$3:$E$52,2,0)</f>
        <v>80</v>
      </c>
      <c r="Y12" s="20"/>
      <c r="Z12" s="19">
        <v>370</v>
      </c>
      <c r="AA12" s="19">
        <f>RANK(Z12,Z$8:Z$12,0)</f>
        <v>5</v>
      </c>
      <c r="AB12" s="19">
        <f>VLOOKUP(AA12,'Место-баллы'!$A$3:$E$52,2,0)</f>
        <v>80</v>
      </c>
      <c r="AC12" s="10"/>
      <c r="AD12" s="22" t="s">
        <v>137</v>
      </c>
      <c r="AE12" s="22" t="s">
        <v>138</v>
      </c>
      <c r="AF12" s="22" t="s">
        <v>139</v>
      </c>
      <c r="AG12" s="21" t="str">
        <f>CONCATENATE(0,":",AD12,":",AE12,".",AF12)</f>
        <v>0:00:07.34</v>
      </c>
      <c r="AH12" s="7">
        <v>3</v>
      </c>
      <c r="AI12" s="7">
        <f>VLOOKUP(AH12,'Место-баллы'!$A$3:$E$52,2,0)</f>
        <v>90</v>
      </c>
    </row>
    <row r="13" spans="2:35" ht="15.75" customHeight="1" x14ac:dyDescent="0.25"/>
    <row r="14" spans="2:35" ht="15.75" customHeight="1" x14ac:dyDescent="0.25"/>
    <row r="15" spans="2:35" ht="15.75" customHeight="1" x14ac:dyDescent="0.25"/>
    <row r="16" spans="2:3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</sheetData>
  <autoFilter ref="B7:AI7" xr:uid="{DB49962F-DAC2-4C9A-9CEE-CD0D499C356F}">
    <sortState xmlns:xlrd2="http://schemas.microsoft.com/office/spreadsheetml/2017/richdata2" ref="B8:AI12">
      <sortCondition ref="B7"/>
    </sortState>
  </autoFilter>
  <mergeCells count="6">
    <mergeCell ref="AD5:AI6"/>
    <mergeCell ref="B5:C6"/>
    <mergeCell ref="H5:O6"/>
    <mergeCell ref="Z5:AB6"/>
    <mergeCell ref="Q5:X6"/>
    <mergeCell ref="E5:F6"/>
  </mergeCells>
  <printOptions horizontalCentered="1" verticalCentered="1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BDC7-A731-4C82-8B47-22FC0BE8560D}">
  <sheetPr>
    <pageSetUpPr fitToPage="1"/>
  </sheetPr>
  <dimension ref="B1:AI45"/>
  <sheetViews>
    <sheetView zoomScaleNormal="100" workbookViewId="0">
      <selection activeCell="E2" sqref="E2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2.85546875" bestFit="1" customWidth="1"/>
    <col min="6" max="6" width="13.5703125" bestFit="1" customWidth="1"/>
    <col min="7" max="7" width="1.42578125" customWidth="1"/>
    <col min="8" max="8" width="5.140625" hidden="1" customWidth="1" outlineLevel="1"/>
    <col min="9" max="9" width="4.28515625" hidden="1" customWidth="1" outlineLevel="1"/>
    <col min="10" max="10" width="7.140625" customWidth="1" collapsed="1"/>
    <col min="11" max="11" width="6.85546875" customWidth="1"/>
    <col min="12" max="12" width="7.85546875" hidden="1" customWidth="1" outlineLevel="1"/>
    <col min="13" max="13" width="7.140625" hidden="1" customWidth="1" outlineLevel="1"/>
    <col min="14" max="14" width="7.140625" customWidth="1" collapsed="1"/>
    <col min="15" max="15" width="6.85546875" customWidth="1"/>
    <col min="16" max="16" width="1.42578125" customWidth="1"/>
    <col min="17" max="17" width="5.140625" hidden="1" customWidth="1" outlineLevel="1"/>
    <col min="18" max="18" width="4.28515625" hidden="1" customWidth="1" outlineLevel="1"/>
    <col min="19" max="19" width="7.140625" customWidth="1" collapsed="1"/>
    <col min="20" max="20" width="6.85546875" hidden="1" customWidth="1" outlineLevel="1"/>
    <col min="21" max="21" width="7.85546875" hidden="1" customWidth="1" outlineLevel="1"/>
    <col min="22" max="22" width="7.140625" hidden="1" customWidth="1" outlineLevel="1"/>
    <col min="23" max="23" width="7.140625" customWidth="1" collapsed="1"/>
    <col min="24" max="24" width="6.85546875" customWidth="1"/>
    <col min="25" max="25" width="1.42578125" style="16" customWidth="1"/>
    <col min="26" max="26" width="6.85546875" style="16" customWidth="1"/>
    <col min="27" max="27" width="7.140625" style="16" customWidth="1"/>
    <col min="28" max="28" width="6.85546875" style="16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8.42578125" hidden="1" customWidth="1" outlineLevel="1"/>
    <col min="33" max="33" width="9.7109375" bestFit="1" customWidth="1" collapsed="1"/>
    <col min="34" max="34" width="7.140625" customWidth="1"/>
    <col min="35" max="35" width="6.85546875" customWidth="1"/>
  </cols>
  <sheetData>
    <row r="1" spans="2:35" x14ac:dyDescent="0.25">
      <c r="E1" s="12"/>
      <c r="F1" s="12"/>
      <c r="H1" s="3"/>
      <c r="I1" s="3"/>
      <c r="J1" s="3"/>
      <c r="K1" s="3"/>
      <c r="L1" s="3"/>
      <c r="M1" s="3"/>
      <c r="N1" s="3"/>
      <c r="O1" s="4">
        <v>1</v>
      </c>
      <c r="Q1" s="3"/>
      <c r="R1" s="3"/>
      <c r="S1" s="3"/>
      <c r="T1" s="3"/>
      <c r="U1" s="3"/>
      <c r="V1" s="3"/>
      <c r="W1" s="3"/>
      <c r="X1" s="4">
        <v>1</v>
      </c>
      <c r="Z1" s="17"/>
      <c r="AA1" s="17"/>
      <c r="AB1" s="18">
        <v>1</v>
      </c>
      <c r="AD1" s="3"/>
      <c r="AE1" s="3"/>
      <c r="AF1" s="3"/>
      <c r="AG1" s="3"/>
      <c r="AH1" s="3"/>
      <c r="AI1" s="4">
        <v>1</v>
      </c>
    </row>
    <row r="2" spans="2:35" x14ac:dyDescent="0.25">
      <c r="E2" s="12"/>
      <c r="F2" s="12"/>
      <c r="H2" s="3"/>
      <c r="I2" s="3"/>
      <c r="J2" s="3"/>
      <c r="K2" s="5">
        <f>3*(10+15+6)</f>
        <v>93</v>
      </c>
      <c r="L2" s="3"/>
      <c r="M2" s="3"/>
      <c r="N2" s="3"/>
      <c r="O2" s="3"/>
      <c r="Q2" s="3"/>
      <c r="R2" s="3"/>
      <c r="S2" s="3"/>
      <c r="T2" s="5">
        <f>3*(10+15)</f>
        <v>75</v>
      </c>
      <c r="U2" s="3"/>
      <c r="V2" s="3"/>
      <c r="W2" s="3"/>
      <c r="X2" s="3"/>
      <c r="Z2" s="17"/>
      <c r="AA2" s="17"/>
      <c r="AB2" s="17"/>
      <c r="AD2" s="3"/>
      <c r="AE2" s="3"/>
      <c r="AF2" s="3"/>
      <c r="AG2" s="3"/>
      <c r="AH2" s="3"/>
      <c r="AI2" s="3"/>
    </row>
    <row r="3" spans="2:35" x14ac:dyDescent="0.25">
      <c r="E3" s="12"/>
      <c r="F3" s="12"/>
      <c r="H3" s="3"/>
      <c r="I3" s="3"/>
      <c r="J3" s="3"/>
      <c r="K3" s="6" t="s">
        <v>135</v>
      </c>
      <c r="L3" s="3"/>
      <c r="M3" s="3"/>
      <c r="N3" s="3"/>
      <c r="O3" s="3"/>
      <c r="Q3" s="3"/>
      <c r="R3" s="3"/>
      <c r="S3" s="3"/>
      <c r="T3" s="6" t="s">
        <v>29</v>
      </c>
      <c r="U3" s="3"/>
      <c r="V3" s="3"/>
      <c r="W3" s="3"/>
      <c r="X3" s="3"/>
      <c r="Z3" s="17"/>
      <c r="AA3" s="17"/>
      <c r="AB3" s="17"/>
      <c r="AD3" s="3"/>
      <c r="AE3" s="3"/>
      <c r="AF3" s="3"/>
      <c r="AG3" s="3"/>
      <c r="AH3" s="3"/>
      <c r="AI3" s="3"/>
    </row>
    <row r="4" spans="2:35" x14ac:dyDescent="0.25">
      <c r="H4" s="3"/>
      <c r="I4" s="3"/>
      <c r="J4" s="3"/>
      <c r="K4" s="3"/>
      <c r="L4" s="3"/>
      <c r="M4" s="3"/>
      <c r="N4" s="3"/>
      <c r="O4" s="3"/>
      <c r="Q4" s="3"/>
      <c r="R4" s="3"/>
      <c r="S4" s="3"/>
      <c r="T4" s="3"/>
      <c r="U4" s="3"/>
      <c r="V4" s="3"/>
      <c r="W4" s="3"/>
      <c r="X4" s="3"/>
      <c r="Z4" s="17"/>
      <c r="AA4" s="17"/>
      <c r="AB4" s="17"/>
      <c r="AD4" s="3"/>
      <c r="AE4" s="3"/>
      <c r="AF4" s="3"/>
      <c r="AG4" s="3"/>
      <c r="AH4" s="3"/>
      <c r="AI4" s="3"/>
    </row>
    <row r="5" spans="2:35" ht="15" customHeight="1" x14ac:dyDescent="0.25">
      <c r="B5" s="32" t="s">
        <v>4</v>
      </c>
      <c r="C5" s="33"/>
      <c r="D5" s="7"/>
      <c r="E5" s="26" t="s">
        <v>22</v>
      </c>
      <c r="F5" s="28"/>
      <c r="G5" s="7"/>
      <c r="H5" s="26" t="s">
        <v>16</v>
      </c>
      <c r="I5" s="27"/>
      <c r="J5" s="27"/>
      <c r="K5" s="27"/>
      <c r="L5" s="27"/>
      <c r="M5" s="27"/>
      <c r="N5" s="27"/>
      <c r="O5" s="28"/>
      <c r="P5" s="7"/>
      <c r="Q5" s="26" t="s">
        <v>19</v>
      </c>
      <c r="R5" s="27"/>
      <c r="S5" s="27"/>
      <c r="T5" s="27"/>
      <c r="U5" s="27"/>
      <c r="V5" s="27"/>
      <c r="W5" s="27"/>
      <c r="X5" s="28"/>
      <c r="Y5" s="19"/>
      <c r="Z5" s="34" t="s">
        <v>20</v>
      </c>
      <c r="AA5" s="34"/>
      <c r="AB5" s="35"/>
      <c r="AC5" s="7"/>
      <c r="AD5" s="26" t="s">
        <v>5</v>
      </c>
      <c r="AE5" s="27"/>
      <c r="AF5" s="27"/>
      <c r="AG5" s="27"/>
      <c r="AH5" s="27"/>
      <c r="AI5" s="28"/>
    </row>
    <row r="6" spans="2:35" x14ac:dyDescent="0.25">
      <c r="B6" s="33"/>
      <c r="C6" s="33"/>
      <c r="D6" s="8"/>
      <c r="E6" s="29"/>
      <c r="F6" s="31"/>
      <c r="G6" s="8"/>
      <c r="H6" s="29"/>
      <c r="I6" s="30"/>
      <c r="J6" s="30"/>
      <c r="K6" s="30"/>
      <c r="L6" s="30"/>
      <c r="M6" s="30"/>
      <c r="N6" s="30"/>
      <c r="O6" s="31"/>
      <c r="P6" s="8"/>
      <c r="Q6" s="29"/>
      <c r="R6" s="30"/>
      <c r="S6" s="30"/>
      <c r="T6" s="30"/>
      <c r="U6" s="30"/>
      <c r="V6" s="30"/>
      <c r="W6" s="30"/>
      <c r="X6" s="31"/>
      <c r="Y6" s="20"/>
      <c r="Z6" s="36"/>
      <c r="AA6" s="36"/>
      <c r="AB6" s="37"/>
      <c r="AC6" s="8"/>
      <c r="AD6" s="29"/>
      <c r="AE6" s="30"/>
      <c r="AF6" s="30"/>
      <c r="AG6" s="30"/>
      <c r="AH6" s="30"/>
      <c r="AI6" s="31"/>
    </row>
    <row r="7" spans="2:35" ht="25.5" x14ac:dyDescent="0.25">
      <c r="B7" s="38" t="s">
        <v>6</v>
      </c>
      <c r="C7" s="38" t="s">
        <v>7</v>
      </c>
      <c r="D7" s="9"/>
      <c r="E7" s="14" t="s">
        <v>8</v>
      </c>
      <c r="F7" s="14" t="s">
        <v>37</v>
      </c>
      <c r="G7" s="9"/>
      <c r="H7" s="11" t="s">
        <v>9</v>
      </c>
      <c r="I7" s="11" t="s">
        <v>10</v>
      </c>
      <c r="J7" s="11" t="s">
        <v>11</v>
      </c>
      <c r="K7" s="38" t="s">
        <v>14</v>
      </c>
      <c r="L7" s="11" t="s">
        <v>15</v>
      </c>
      <c r="M7" s="11" t="s">
        <v>11</v>
      </c>
      <c r="N7" s="11" t="s">
        <v>12</v>
      </c>
      <c r="O7" s="11" t="s">
        <v>13</v>
      </c>
      <c r="P7" s="9"/>
      <c r="Q7" s="11" t="s">
        <v>9</v>
      </c>
      <c r="R7" s="11" t="s">
        <v>10</v>
      </c>
      <c r="S7" s="11" t="s">
        <v>11</v>
      </c>
      <c r="T7" s="38" t="s">
        <v>14</v>
      </c>
      <c r="U7" s="11" t="s">
        <v>15</v>
      </c>
      <c r="V7" s="11" t="s">
        <v>11</v>
      </c>
      <c r="W7" s="11" t="s">
        <v>12</v>
      </c>
      <c r="X7" s="11" t="s">
        <v>13</v>
      </c>
      <c r="Y7" s="20"/>
      <c r="Z7" s="39" t="s">
        <v>14</v>
      </c>
      <c r="AA7" s="14" t="s">
        <v>12</v>
      </c>
      <c r="AB7" s="14" t="s">
        <v>13</v>
      </c>
      <c r="AC7" s="9"/>
      <c r="AD7" s="11" t="s">
        <v>9</v>
      </c>
      <c r="AE7" s="11" t="s">
        <v>10</v>
      </c>
      <c r="AF7" s="11" t="s">
        <v>28</v>
      </c>
      <c r="AG7" s="11" t="s">
        <v>11</v>
      </c>
      <c r="AH7" s="11" t="s">
        <v>12</v>
      </c>
      <c r="AI7" s="11" t="s">
        <v>13</v>
      </c>
    </row>
    <row r="8" spans="2:35" x14ac:dyDescent="0.25">
      <c r="B8" s="7">
        <f>RANK(C8,C$8:C$13,0)</f>
        <v>1</v>
      </c>
      <c r="C8" s="7">
        <f>SUMIF($G$1:$AI$1,1,$G8:$AI8)</f>
        <v>400</v>
      </c>
      <c r="D8" s="10"/>
      <c r="E8" s="15" t="s">
        <v>61</v>
      </c>
      <c r="F8" s="15" t="s">
        <v>62</v>
      </c>
      <c r="G8" s="10"/>
      <c r="H8" s="7">
        <v>6</v>
      </c>
      <c r="I8" s="7">
        <v>0</v>
      </c>
      <c r="J8" s="13">
        <f>TIME(0,H8,I8)</f>
        <v>4.1666666666666666E-3</v>
      </c>
      <c r="K8" s="7">
        <v>93</v>
      </c>
      <c r="L8" s="7">
        <f>K$2-K8</f>
        <v>0</v>
      </c>
      <c r="M8" s="13">
        <f>J8+TIME(0,0,L8)</f>
        <v>4.1666666666666666E-3</v>
      </c>
      <c r="N8" s="7">
        <f>RANK(M8,M$8:M$13,1)</f>
        <v>1</v>
      </c>
      <c r="O8" s="7">
        <f>VLOOKUP(N8,'Место-баллы'!$A$3:$E$52,2,0)</f>
        <v>100</v>
      </c>
      <c r="P8" s="10"/>
      <c r="Q8" s="7">
        <v>3</v>
      </c>
      <c r="R8" s="7">
        <v>44</v>
      </c>
      <c r="S8" s="13">
        <f>TIME(0,Q8,R8)</f>
        <v>2.5925925925925925E-3</v>
      </c>
      <c r="T8" s="7">
        <v>75</v>
      </c>
      <c r="U8" s="7">
        <f>T$2-T8</f>
        <v>0</v>
      </c>
      <c r="V8" s="13">
        <f>S8+TIME(0,0,U8)</f>
        <v>2.5925925925925925E-3</v>
      </c>
      <c r="W8" s="7">
        <f>RANK(V8,V$8:V$13,1)</f>
        <v>1</v>
      </c>
      <c r="X8" s="7">
        <f>VLOOKUP(W8,'Место-баллы'!$A$3:$E$52,2,0)</f>
        <v>100</v>
      </c>
      <c r="Y8" s="20"/>
      <c r="Z8" s="19">
        <v>433</v>
      </c>
      <c r="AA8" s="19">
        <f>RANK(Z8,Z$8:Z$13,0)</f>
        <v>1</v>
      </c>
      <c r="AB8" s="19">
        <f>VLOOKUP(AA8,'Место-баллы'!$A$3:$E$52,2,0)</f>
        <v>100</v>
      </c>
      <c r="AC8" s="10"/>
      <c r="AD8" s="22" t="s">
        <v>137</v>
      </c>
      <c r="AE8" s="22" t="s">
        <v>150</v>
      </c>
      <c r="AF8" s="22" t="s">
        <v>155</v>
      </c>
      <c r="AG8" s="21" t="str">
        <f>CONCATENATE(0,":",AD8,":",AE8,".",AF8)</f>
        <v>0:00:11.20</v>
      </c>
      <c r="AH8" s="7">
        <v>1</v>
      </c>
      <c r="AI8" s="7">
        <f>VLOOKUP(AH8,'Место-баллы'!$A$3:$E$52,2,0)</f>
        <v>100</v>
      </c>
    </row>
    <row r="9" spans="2:35" x14ac:dyDescent="0.25">
      <c r="B9" s="7">
        <f>RANK(C9,C$8:C$13,0)</f>
        <v>2</v>
      </c>
      <c r="C9" s="7">
        <f>SUMIF($G$1:$AI$1,1,$G9:$AI9)</f>
        <v>370</v>
      </c>
      <c r="D9" s="10"/>
      <c r="E9" s="15" t="s">
        <v>57</v>
      </c>
      <c r="F9" s="15" t="s">
        <v>58</v>
      </c>
      <c r="G9" s="10"/>
      <c r="H9" s="7">
        <v>6</v>
      </c>
      <c r="I9" s="7">
        <v>5</v>
      </c>
      <c r="J9" s="13">
        <f>TIME(0,H9,I9)</f>
        <v>4.2245370370370371E-3</v>
      </c>
      <c r="K9" s="7">
        <v>89</v>
      </c>
      <c r="L9" s="7">
        <f>K$2-K9</f>
        <v>4</v>
      </c>
      <c r="M9" s="13">
        <f>J9+TIME(0,0,L9)</f>
        <v>4.2708333333333331E-3</v>
      </c>
      <c r="N9" s="7">
        <f>RANK(M9,M$8:M$13,1)</f>
        <v>2</v>
      </c>
      <c r="O9" s="7">
        <f>VLOOKUP(N9,'Место-баллы'!$A$3:$E$52,2,0)</f>
        <v>95</v>
      </c>
      <c r="P9" s="10"/>
      <c r="Q9" s="7">
        <v>4</v>
      </c>
      <c r="R9" s="7">
        <v>21</v>
      </c>
      <c r="S9" s="13">
        <f>TIME(0,Q9,R9)</f>
        <v>3.0208333333333333E-3</v>
      </c>
      <c r="T9" s="7">
        <v>75</v>
      </c>
      <c r="U9" s="7">
        <f>T$2-T9</f>
        <v>0</v>
      </c>
      <c r="V9" s="13">
        <f>S9+TIME(0,0,U9)</f>
        <v>3.0208333333333333E-3</v>
      </c>
      <c r="W9" s="7">
        <f>RANK(V9,V$8:V$13,1)</f>
        <v>2</v>
      </c>
      <c r="X9" s="7">
        <f>VLOOKUP(W9,'Место-баллы'!$A$3:$E$52,2,0)</f>
        <v>95</v>
      </c>
      <c r="Y9" s="20"/>
      <c r="Z9" s="19">
        <v>374</v>
      </c>
      <c r="AA9" s="19">
        <f>RANK(Z9,Z$8:Z$13,0)</f>
        <v>2</v>
      </c>
      <c r="AB9" s="19">
        <f>VLOOKUP(AA9,'Место-баллы'!$A$3:$E$52,2,0)</f>
        <v>95</v>
      </c>
      <c r="AC9" s="10"/>
      <c r="AD9" s="22" t="s">
        <v>137</v>
      </c>
      <c r="AE9" s="22" t="s">
        <v>150</v>
      </c>
      <c r="AF9" s="22" t="s">
        <v>151</v>
      </c>
      <c r="AG9" s="21" t="str">
        <f>CONCATENATE(0,":",AD9,":",AE9,".",AF9)</f>
        <v>0:00:11.79</v>
      </c>
      <c r="AH9" s="7">
        <v>4</v>
      </c>
      <c r="AI9" s="7">
        <f>VLOOKUP(AH9,'Место-баллы'!$A$3:$E$52,2,0)</f>
        <v>85</v>
      </c>
    </row>
    <row r="10" spans="2:35" x14ac:dyDescent="0.25">
      <c r="B10" s="7">
        <f>RANK(C10,C$8:C$13,0)</f>
        <v>3</v>
      </c>
      <c r="C10" s="7">
        <f>SUMIF($G$1:$AI$1,1,$G10:$AI10)</f>
        <v>355</v>
      </c>
      <c r="D10" s="10"/>
      <c r="E10" s="15" t="s">
        <v>59</v>
      </c>
      <c r="F10" s="15" t="s">
        <v>60</v>
      </c>
      <c r="G10" s="10"/>
      <c r="H10" s="7">
        <v>6</v>
      </c>
      <c r="I10" s="7">
        <v>5</v>
      </c>
      <c r="J10" s="13">
        <f>TIME(0,H10,I10)</f>
        <v>4.2245370370370371E-3</v>
      </c>
      <c r="K10" s="7">
        <v>71</v>
      </c>
      <c r="L10" s="7">
        <f>K$2-K10</f>
        <v>22</v>
      </c>
      <c r="M10" s="13">
        <f>J10+TIME(0,0,L10)</f>
        <v>4.4791666666666669E-3</v>
      </c>
      <c r="N10" s="7">
        <f>RANK(M10,M$8:M$13,1)</f>
        <v>5</v>
      </c>
      <c r="O10" s="7">
        <f>VLOOKUP(N10,'Место-баллы'!$A$3:$E$52,2,0)</f>
        <v>80</v>
      </c>
      <c r="P10" s="10"/>
      <c r="Q10" s="7">
        <v>4</v>
      </c>
      <c r="R10" s="7">
        <v>25</v>
      </c>
      <c r="S10" s="13">
        <f>TIME(0,Q10,R10)</f>
        <v>3.0671296296296297E-3</v>
      </c>
      <c r="T10" s="7">
        <v>75</v>
      </c>
      <c r="U10" s="7">
        <f>T$2-T10</f>
        <v>0</v>
      </c>
      <c r="V10" s="13">
        <f>S10+TIME(0,0,U10)</f>
        <v>3.0671296296296297E-3</v>
      </c>
      <c r="W10" s="7">
        <f>RANK(V10,V$8:V$13,1)</f>
        <v>3</v>
      </c>
      <c r="X10" s="7">
        <f>VLOOKUP(W10,'Место-баллы'!$A$3:$E$52,2,0)</f>
        <v>90</v>
      </c>
      <c r="Y10" s="20"/>
      <c r="Z10" s="19">
        <v>363</v>
      </c>
      <c r="AA10" s="19">
        <f>RANK(Z10,Z$8:Z$13,0)</f>
        <v>3</v>
      </c>
      <c r="AB10" s="19">
        <f>VLOOKUP(AA10,'Место-баллы'!$A$3:$E$52,2,0)</f>
        <v>90</v>
      </c>
      <c r="AC10" s="10"/>
      <c r="AD10" s="22" t="s">
        <v>137</v>
      </c>
      <c r="AE10" s="22" t="s">
        <v>150</v>
      </c>
      <c r="AF10" s="22" t="s">
        <v>152</v>
      </c>
      <c r="AG10" s="21" t="str">
        <f>CONCATENATE(0,":",AD10,":",AE10,".",AF10)</f>
        <v>0:00:11.62</v>
      </c>
      <c r="AH10" s="7">
        <v>2</v>
      </c>
      <c r="AI10" s="7">
        <f>VLOOKUP(AH10,'Место-баллы'!$A$3:$E$52,2,0)</f>
        <v>95</v>
      </c>
    </row>
    <row r="11" spans="2:35" x14ac:dyDescent="0.25">
      <c r="B11" s="7">
        <f>RANK(C11,C$8:C$13,0)</f>
        <v>4</v>
      </c>
      <c r="C11" s="7">
        <f>SUMIF($G$1:$AI$1,1,$G11:$AI11)</f>
        <v>340</v>
      </c>
      <c r="D11" s="10"/>
      <c r="E11" s="15" t="s">
        <v>55</v>
      </c>
      <c r="F11" s="15" t="s">
        <v>56</v>
      </c>
      <c r="G11" s="10"/>
      <c r="H11" s="7">
        <v>6</v>
      </c>
      <c r="I11" s="7">
        <v>5</v>
      </c>
      <c r="J11" s="13">
        <f>TIME(0,H11,I11)</f>
        <v>4.2245370370370371E-3</v>
      </c>
      <c r="K11" s="7">
        <v>88</v>
      </c>
      <c r="L11" s="7">
        <f>K$2-K11</f>
        <v>5</v>
      </c>
      <c r="M11" s="13">
        <f>J11+TIME(0,0,L11)</f>
        <v>4.2824074074074075E-3</v>
      </c>
      <c r="N11" s="7">
        <f>RANK(M11,M$8:M$13,1)</f>
        <v>3</v>
      </c>
      <c r="O11" s="7">
        <f>VLOOKUP(N11,'Место-баллы'!$A$3:$E$52,2,0)</f>
        <v>90</v>
      </c>
      <c r="P11" s="10"/>
      <c r="Q11" s="7">
        <v>4</v>
      </c>
      <c r="R11" s="7">
        <v>34</v>
      </c>
      <c r="S11" s="13">
        <f>TIME(0,Q11,R11)</f>
        <v>3.1712962962962962E-3</v>
      </c>
      <c r="T11" s="7">
        <v>75</v>
      </c>
      <c r="U11" s="7">
        <f>T$2-T11</f>
        <v>0</v>
      </c>
      <c r="V11" s="13">
        <f>S11+TIME(0,0,U11)</f>
        <v>3.1712962962962962E-3</v>
      </c>
      <c r="W11" s="7">
        <f>RANK(V11,V$8:V$13,1)</f>
        <v>4</v>
      </c>
      <c r="X11" s="7">
        <f>VLOOKUP(W11,'Место-баллы'!$A$3:$E$52,2,0)</f>
        <v>85</v>
      </c>
      <c r="Y11" s="20"/>
      <c r="Z11" s="19">
        <v>321</v>
      </c>
      <c r="AA11" s="19">
        <f>RANK(Z11,Z$8:Z$13,0)</f>
        <v>4</v>
      </c>
      <c r="AB11" s="19">
        <f>VLOOKUP(AA11,'Место-баллы'!$A$3:$E$52,2,0)</f>
        <v>85</v>
      </c>
      <c r="AC11" s="10"/>
      <c r="AD11" s="22" t="s">
        <v>137</v>
      </c>
      <c r="AE11" s="22" t="s">
        <v>150</v>
      </c>
      <c r="AF11" s="22" t="s">
        <v>168</v>
      </c>
      <c r="AG11" s="21" t="str">
        <f>CONCATENATE(0,":",AD11,":",AE11,".",AF11)</f>
        <v>0:00:11.96</v>
      </c>
      <c r="AH11" s="7">
        <v>5</v>
      </c>
      <c r="AI11" s="7">
        <f>VLOOKUP(AH11,'Место-баллы'!$A$3:$E$52,2,0)</f>
        <v>80</v>
      </c>
    </row>
    <row r="12" spans="2:35" x14ac:dyDescent="0.25">
      <c r="B12" s="7">
        <f>RANK(C12,C$8:C$13,0)</f>
        <v>5</v>
      </c>
      <c r="C12" s="7">
        <f>SUMIF($G$1:$AI$1,1,$G12:$AI12)</f>
        <v>335</v>
      </c>
      <c r="D12" s="10"/>
      <c r="E12" s="15" t="s">
        <v>53</v>
      </c>
      <c r="F12" s="15" t="s">
        <v>54</v>
      </c>
      <c r="G12" s="10"/>
      <c r="H12" s="7">
        <v>6</v>
      </c>
      <c r="I12" s="7">
        <v>5</v>
      </c>
      <c r="J12" s="13">
        <f>TIME(0,H12,I12)</f>
        <v>4.2245370370370371E-3</v>
      </c>
      <c r="K12" s="7">
        <v>75</v>
      </c>
      <c r="L12" s="7">
        <f>K$2-K12</f>
        <v>18</v>
      </c>
      <c r="M12" s="13">
        <f>J12+TIME(0,0,L12)</f>
        <v>4.43287037037037E-3</v>
      </c>
      <c r="N12" s="7">
        <f>RANK(M12,M$8:M$13,1)</f>
        <v>4</v>
      </c>
      <c r="O12" s="7">
        <f>VLOOKUP(N12,'Место-баллы'!$A$3:$E$52,2,0)</f>
        <v>85</v>
      </c>
      <c r="P12" s="10"/>
      <c r="Q12" s="7">
        <v>5</v>
      </c>
      <c r="R12" s="7">
        <v>1</v>
      </c>
      <c r="S12" s="13">
        <f>TIME(0,Q12,R12)</f>
        <v>3.4837962962962965E-3</v>
      </c>
      <c r="T12" s="7">
        <v>75</v>
      </c>
      <c r="U12" s="7">
        <f>T$2-T12</f>
        <v>0</v>
      </c>
      <c r="V12" s="13">
        <f>S12+TIME(0,0,U12)</f>
        <v>3.4837962962962965E-3</v>
      </c>
      <c r="W12" s="7">
        <f>RANK(V12,V$8:V$13,1)</f>
        <v>5</v>
      </c>
      <c r="X12" s="7">
        <f>VLOOKUP(W12,'Место-баллы'!$A$3:$E$52,2,0)</f>
        <v>80</v>
      </c>
      <c r="Y12" s="20"/>
      <c r="Z12" s="19">
        <v>250</v>
      </c>
      <c r="AA12" s="19">
        <f>RANK(Z12,Z$8:Z$13,0)</f>
        <v>5</v>
      </c>
      <c r="AB12" s="19">
        <f>VLOOKUP(AA12,'Место-баллы'!$A$3:$E$52,2,0)</f>
        <v>80</v>
      </c>
      <c r="AC12" s="10"/>
      <c r="AD12" s="22" t="s">
        <v>137</v>
      </c>
      <c r="AE12" s="22" t="s">
        <v>150</v>
      </c>
      <c r="AF12" s="22" t="s">
        <v>167</v>
      </c>
      <c r="AG12" s="21" t="str">
        <f>CONCATENATE(0,":",AD12,":",AE12,".",AF12)</f>
        <v>0:00:11.78</v>
      </c>
      <c r="AH12" s="7">
        <v>3</v>
      </c>
      <c r="AI12" s="7">
        <f>VLOOKUP(AH12,'Место-баллы'!$A$3:$E$52,2,0)</f>
        <v>90</v>
      </c>
    </row>
    <row r="13" spans="2:35" x14ac:dyDescent="0.25">
      <c r="B13" s="7">
        <f>RANK(C13,C$8:C$13,0)</f>
        <v>6</v>
      </c>
      <c r="C13" s="7">
        <f>SUMIF($G$1:$AI$1,1,$G13:$AI13)</f>
        <v>300</v>
      </c>
      <c r="D13" s="10"/>
      <c r="E13" s="15" t="s">
        <v>51</v>
      </c>
      <c r="F13" s="15" t="s">
        <v>52</v>
      </c>
      <c r="G13" s="10"/>
      <c r="H13" s="7">
        <v>6</v>
      </c>
      <c r="I13" s="7">
        <v>5</v>
      </c>
      <c r="J13" s="13">
        <f>TIME(0,H13,I13)</f>
        <v>4.2245370370370371E-3</v>
      </c>
      <c r="K13" s="7">
        <v>63</v>
      </c>
      <c r="L13" s="7">
        <f>K$2-K13</f>
        <v>30</v>
      </c>
      <c r="M13" s="13">
        <f>J13+TIME(0,0,L13)</f>
        <v>4.5717592592592589E-3</v>
      </c>
      <c r="N13" s="7">
        <f>RANK(M13,M$8:M$13,1)</f>
        <v>6</v>
      </c>
      <c r="O13" s="7">
        <f>VLOOKUP(N13,'Место-баллы'!$A$3:$E$52,2,0)</f>
        <v>75</v>
      </c>
      <c r="P13" s="10"/>
      <c r="Q13" s="7">
        <v>6</v>
      </c>
      <c r="R13" s="7">
        <v>39</v>
      </c>
      <c r="S13" s="13">
        <f>TIME(0,Q13,R13)</f>
        <v>4.6180555555555558E-3</v>
      </c>
      <c r="T13" s="7">
        <v>75</v>
      </c>
      <c r="U13" s="7">
        <f>T$2-T13</f>
        <v>0</v>
      </c>
      <c r="V13" s="13">
        <f>S13+TIME(0,0,U13)</f>
        <v>4.6180555555555558E-3</v>
      </c>
      <c r="W13" s="7">
        <f>RANK(V13,V$8:V$13,1)</f>
        <v>6</v>
      </c>
      <c r="X13" s="7">
        <f>VLOOKUP(W13,'Место-баллы'!$A$3:$E$52,2,0)</f>
        <v>75</v>
      </c>
      <c r="Y13" s="20"/>
      <c r="Z13" s="19">
        <v>15</v>
      </c>
      <c r="AA13" s="19">
        <f>RANK(Z13,Z$8:Z$13,0)</f>
        <v>6</v>
      </c>
      <c r="AB13" s="19">
        <f>VLOOKUP(AA13,'Место-баллы'!$A$3:$E$52,2,0)</f>
        <v>75</v>
      </c>
      <c r="AC13" s="10"/>
      <c r="AD13" s="23" t="s">
        <v>137</v>
      </c>
      <c r="AE13" s="22" t="s">
        <v>156</v>
      </c>
      <c r="AF13" s="22" t="s">
        <v>157</v>
      </c>
      <c r="AG13" s="21" t="str">
        <f>CONCATENATE(0,":",AD13,":",AE13,".",AF13)</f>
        <v>0:00:12.55</v>
      </c>
      <c r="AH13" s="7">
        <v>6</v>
      </c>
      <c r="AI13" s="7">
        <f>VLOOKUP(AH13,'Место-баллы'!$A$3:$E$52,2,0)</f>
        <v>75</v>
      </c>
    </row>
    <row r="14" spans="2:35" ht="15.75" customHeight="1" x14ac:dyDescent="0.25"/>
    <row r="15" spans="2:35" ht="15.75" customHeight="1" x14ac:dyDescent="0.25"/>
    <row r="16" spans="2:3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</sheetData>
  <autoFilter ref="B7:AI7" xr:uid="{DB49962F-DAC2-4C9A-9CEE-CD0D499C356F}">
    <sortState xmlns:xlrd2="http://schemas.microsoft.com/office/spreadsheetml/2017/richdata2" ref="B8:AI13">
      <sortCondition ref="B7"/>
    </sortState>
  </autoFilter>
  <mergeCells count="6">
    <mergeCell ref="AD5:AI6"/>
    <mergeCell ref="B5:C6"/>
    <mergeCell ref="H5:O6"/>
    <mergeCell ref="Q5:X6"/>
    <mergeCell ref="Z5:AB6"/>
    <mergeCell ref="E5:F6"/>
  </mergeCells>
  <printOptions horizontalCentered="1" verticalCentered="1"/>
  <pageMargins left="0" right="0" top="0" bottom="0" header="0" footer="0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208A-E4F8-429B-8967-0661603403A6}">
  <sheetPr>
    <pageSetUpPr fitToPage="1"/>
  </sheetPr>
  <dimension ref="B1:AI49"/>
  <sheetViews>
    <sheetView zoomScaleNormal="100" workbookViewId="0">
      <selection activeCell="E2" sqref="E2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9.42578125" bestFit="1" customWidth="1"/>
    <col min="6" max="6" width="15.140625" bestFit="1" customWidth="1"/>
    <col min="7" max="7" width="1.42578125" customWidth="1"/>
    <col min="8" max="8" width="5.140625" hidden="1" customWidth="1" outlineLevel="1"/>
    <col min="9" max="9" width="4.28515625" hidden="1" customWidth="1" outlineLevel="1"/>
    <col min="10" max="10" width="7.140625" customWidth="1" collapsed="1"/>
    <col min="11" max="11" width="6.85546875" customWidth="1"/>
    <col min="12" max="12" width="7.85546875" hidden="1" customWidth="1" outlineLevel="1"/>
    <col min="13" max="13" width="7.140625" hidden="1" customWidth="1" outlineLevel="1"/>
    <col min="14" max="14" width="7.140625" customWidth="1" collapsed="1"/>
    <col min="15" max="15" width="6.85546875" customWidth="1"/>
    <col min="16" max="16" width="1.42578125" customWidth="1"/>
    <col min="17" max="17" width="5.140625" hidden="1" customWidth="1" outlineLevel="1"/>
    <col min="18" max="18" width="4.28515625" hidden="1" customWidth="1" outlineLevel="1"/>
    <col min="19" max="19" width="7.140625" customWidth="1" collapsed="1"/>
    <col min="20" max="20" width="6.85546875" hidden="1" customWidth="1" outlineLevel="1"/>
    <col min="21" max="21" width="7.85546875" hidden="1" customWidth="1" outlineLevel="1"/>
    <col min="22" max="22" width="7.140625" hidden="1" customWidth="1" outlineLevel="1"/>
    <col min="23" max="23" width="7.140625" customWidth="1" collapsed="1"/>
    <col min="24" max="24" width="6.85546875" customWidth="1"/>
    <col min="25" max="25" width="1.42578125" style="16" customWidth="1"/>
    <col min="26" max="26" width="6.85546875" style="16" customWidth="1"/>
    <col min="27" max="27" width="7.140625" style="16" customWidth="1"/>
    <col min="28" max="28" width="6.85546875" style="16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8.42578125" hidden="1" customWidth="1" outlineLevel="1"/>
    <col min="33" max="33" width="9.7109375" bestFit="1" customWidth="1" collapsed="1"/>
    <col min="34" max="34" width="7.140625" customWidth="1"/>
    <col min="35" max="35" width="6.85546875" customWidth="1"/>
  </cols>
  <sheetData>
    <row r="1" spans="2:35" x14ac:dyDescent="0.25">
      <c r="E1" s="12"/>
      <c r="F1" s="12"/>
      <c r="H1" s="3"/>
      <c r="I1" s="3"/>
      <c r="J1" s="3"/>
      <c r="K1" s="3"/>
      <c r="L1" s="3"/>
      <c r="M1" s="3"/>
      <c r="N1" s="3"/>
      <c r="O1" s="4">
        <v>1</v>
      </c>
      <c r="Q1" s="3"/>
      <c r="R1" s="3"/>
      <c r="S1" s="3"/>
      <c r="T1" s="3"/>
      <c r="U1" s="3"/>
      <c r="V1" s="3"/>
      <c r="W1" s="3"/>
      <c r="X1" s="4">
        <v>1</v>
      </c>
      <c r="Z1" s="17"/>
      <c r="AA1" s="17"/>
      <c r="AB1" s="18">
        <v>1</v>
      </c>
      <c r="AD1" s="3"/>
      <c r="AE1" s="3"/>
      <c r="AF1" s="3"/>
      <c r="AG1" s="3"/>
      <c r="AH1" s="3"/>
      <c r="AI1" s="4">
        <v>1</v>
      </c>
    </row>
    <row r="2" spans="2:35" x14ac:dyDescent="0.25">
      <c r="E2" s="12"/>
      <c r="F2" s="12"/>
      <c r="H2" s="3"/>
      <c r="I2" s="3"/>
      <c r="J2" s="3"/>
      <c r="K2" s="5">
        <f>3*(10+15+6)</f>
        <v>93</v>
      </c>
      <c r="L2" s="3"/>
      <c r="M2" s="3"/>
      <c r="N2" s="3"/>
      <c r="O2" s="3"/>
      <c r="Q2" s="3"/>
      <c r="R2" s="3"/>
      <c r="S2" s="3"/>
      <c r="T2" s="5">
        <f>3*(10+15)</f>
        <v>75</v>
      </c>
      <c r="U2" s="3"/>
      <c r="V2" s="3"/>
      <c r="W2" s="3"/>
      <c r="X2" s="3"/>
      <c r="Z2" s="17"/>
      <c r="AA2" s="17"/>
      <c r="AB2" s="17"/>
      <c r="AD2" s="3"/>
      <c r="AE2" s="3"/>
      <c r="AF2" s="3"/>
      <c r="AG2" s="3"/>
      <c r="AH2" s="3"/>
      <c r="AI2" s="3"/>
    </row>
    <row r="3" spans="2:35" x14ac:dyDescent="0.25">
      <c r="E3" s="12"/>
      <c r="F3" s="12"/>
      <c r="H3" s="3"/>
      <c r="I3" s="3"/>
      <c r="J3" s="3"/>
      <c r="K3" s="6" t="s">
        <v>135</v>
      </c>
      <c r="L3" s="3"/>
      <c r="M3" s="3"/>
      <c r="N3" s="3"/>
      <c r="O3" s="3"/>
      <c r="Q3" s="3"/>
      <c r="R3" s="3"/>
      <c r="S3" s="3"/>
      <c r="T3" s="6" t="s">
        <v>29</v>
      </c>
      <c r="U3" s="3"/>
      <c r="V3" s="3"/>
      <c r="W3" s="3"/>
      <c r="X3" s="3"/>
      <c r="Z3" s="17"/>
      <c r="AA3" s="17"/>
      <c r="AB3" s="17"/>
      <c r="AD3" s="3"/>
      <c r="AE3" s="3"/>
      <c r="AF3" s="3"/>
      <c r="AG3" s="3"/>
      <c r="AH3" s="3"/>
      <c r="AI3" s="3"/>
    </row>
    <row r="4" spans="2:35" x14ac:dyDescent="0.25">
      <c r="H4" s="3"/>
      <c r="I4" s="3"/>
      <c r="J4" s="3"/>
      <c r="K4" s="3"/>
      <c r="L4" s="3"/>
      <c r="M4" s="3"/>
      <c r="N4" s="3"/>
      <c r="O4" s="3"/>
      <c r="Q4" s="3"/>
      <c r="R4" s="3"/>
      <c r="S4" s="3"/>
      <c r="T4" s="3"/>
      <c r="U4" s="3"/>
      <c r="V4" s="3"/>
      <c r="W4" s="3"/>
      <c r="X4" s="3"/>
      <c r="Z4" s="17"/>
      <c r="AA4" s="17"/>
      <c r="AB4" s="17"/>
      <c r="AD4" s="3"/>
      <c r="AE4" s="3"/>
      <c r="AF4" s="3"/>
      <c r="AG4" s="3"/>
      <c r="AH4" s="3"/>
      <c r="AI4" s="3"/>
    </row>
    <row r="5" spans="2:35" ht="15" customHeight="1" x14ac:dyDescent="0.25">
      <c r="B5" s="32" t="s">
        <v>4</v>
      </c>
      <c r="C5" s="33"/>
      <c r="D5" s="7"/>
      <c r="E5" s="26" t="s">
        <v>23</v>
      </c>
      <c r="F5" s="28"/>
      <c r="G5" s="7"/>
      <c r="H5" s="26" t="s">
        <v>16</v>
      </c>
      <c r="I5" s="27"/>
      <c r="J5" s="27"/>
      <c r="K5" s="27"/>
      <c r="L5" s="27"/>
      <c r="M5" s="27"/>
      <c r="N5" s="27"/>
      <c r="O5" s="28"/>
      <c r="P5" s="7"/>
      <c r="Q5" s="26" t="s">
        <v>19</v>
      </c>
      <c r="R5" s="27"/>
      <c r="S5" s="27"/>
      <c r="T5" s="27"/>
      <c r="U5" s="27"/>
      <c r="V5" s="27"/>
      <c r="W5" s="27"/>
      <c r="X5" s="28"/>
      <c r="Y5" s="19"/>
      <c r="Z5" s="34" t="s">
        <v>20</v>
      </c>
      <c r="AA5" s="34"/>
      <c r="AB5" s="35"/>
      <c r="AC5" s="7"/>
      <c r="AD5" s="26" t="s">
        <v>5</v>
      </c>
      <c r="AE5" s="27"/>
      <c r="AF5" s="27"/>
      <c r="AG5" s="27"/>
      <c r="AH5" s="27"/>
      <c r="AI5" s="28"/>
    </row>
    <row r="6" spans="2:35" x14ac:dyDescent="0.25">
      <c r="B6" s="33"/>
      <c r="C6" s="33"/>
      <c r="D6" s="8"/>
      <c r="E6" s="29"/>
      <c r="F6" s="31"/>
      <c r="G6" s="8"/>
      <c r="H6" s="29"/>
      <c r="I6" s="30"/>
      <c r="J6" s="30"/>
      <c r="K6" s="30"/>
      <c r="L6" s="30"/>
      <c r="M6" s="30"/>
      <c r="N6" s="30"/>
      <c r="O6" s="31"/>
      <c r="P6" s="8"/>
      <c r="Q6" s="29"/>
      <c r="R6" s="30"/>
      <c r="S6" s="30"/>
      <c r="T6" s="30"/>
      <c r="U6" s="30"/>
      <c r="V6" s="30"/>
      <c r="W6" s="30"/>
      <c r="X6" s="31"/>
      <c r="Y6" s="20"/>
      <c r="Z6" s="36"/>
      <c r="AA6" s="36"/>
      <c r="AB6" s="37"/>
      <c r="AC6" s="8"/>
      <c r="AD6" s="29"/>
      <c r="AE6" s="30"/>
      <c r="AF6" s="30"/>
      <c r="AG6" s="30"/>
      <c r="AH6" s="30"/>
      <c r="AI6" s="31"/>
    </row>
    <row r="7" spans="2:35" ht="25.5" x14ac:dyDescent="0.25">
      <c r="B7" s="38" t="s">
        <v>6</v>
      </c>
      <c r="C7" s="38" t="s">
        <v>7</v>
      </c>
      <c r="D7" s="9"/>
      <c r="E7" s="14" t="s">
        <v>8</v>
      </c>
      <c r="F7" s="14" t="s">
        <v>37</v>
      </c>
      <c r="G7" s="9"/>
      <c r="H7" s="11" t="s">
        <v>9</v>
      </c>
      <c r="I7" s="11" t="s">
        <v>10</v>
      </c>
      <c r="J7" s="11" t="s">
        <v>11</v>
      </c>
      <c r="K7" s="38" t="s">
        <v>14</v>
      </c>
      <c r="L7" s="11" t="s">
        <v>15</v>
      </c>
      <c r="M7" s="11" t="s">
        <v>11</v>
      </c>
      <c r="N7" s="11" t="s">
        <v>12</v>
      </c>
      <c r="O7" s="11" t="s">
        <v>13</v>
      </c>
      <c r="P7" s="9"/>
      <c r="Q7" s="11" t="s">
        <v>9</v>
      </c>
      <c r="R7" s="11" t="s">
        <v>10</v>
      </c>
      <c r="S7" s="11" t="s">
        <v>11</v>
      </c>
      <c r="T7" s="38" t="s">
        <v>14</v>
      </c>
      <c r="U7" s="11" t="s">
        <v>15</v>
      </c>
      <c r="V7" s="11" t="s">
        <v>11</v>
      </c>
      <c r="W7" s="11" t="s">
        <v>12</v>
      </c>
      <c r="X7" s="11" t="s">
        <v>13</v>
      </c>
      <c r="Y7" s="20"/>
      <c r="Z7" s="39" t="s">
        <v>14</v>
      </c>
      <c r="AA7" s="14" t="s">
        <v>12</v>
      </c>
      <c r="AB7" s="14" t="s">
        <v>13</v>
      </c>
      <c r="AC7" s="9"/>
      <c r="AD7" s="11" t="s">
        <v>9</v>
      </c>
      <c r="AE7" s="11" t="s">
        <v>10</v>
      </c>
      <c r="AF7" s="11" t="s">
        <v>28</v>
      </c>
      <c r="AG7" s="11" t="s">
        <v>11</v>
      </c>
      <c r="AH7" s="11" t="s">
        <v>12</v>
      </c>
      <c r="AI7" s="11" t="s">
        <v>13</v>
      </c>
    </row>
    <row r="8" spans="2:35" x14ac:dyDescent="0.25">
      <c r="B8" s="7">
        <f>RANK(C8,C$8:C$17,0)</f>
        <v>1</v>
      </c>
      <c r="C8" s="7">
        <f>SUMIF($G$1:$AI$1,1,$G8:$AI8)</f>
        <v>370</v>
      </c>
      <c r="D8" s="10"/>
      <c r="E8" s="15" t="s">
        <v>75</v>
      </c>
      <c r="F8" s="15" t="s">
        <v>76</v>
      </c>
      <c r="G8" s="10"/>
      <c r="H8" s="7">
        <v>4</v>
      </c>
      <c r="I8" s="7">
        <v>40</v>
      </c>
      <c r="J8" s="13">
        <f>TIME(0,H8,I8)</f>
        <v>3.2407407407407406E-3</v>
      </c>
      <c r="K8" s="7">
        <v>93</v>
      </c>
      <c r="L8" s="7">
        <f>K$2-K8</f>
        <v>0</v>
      </c>
      <c r="M8" s="13">
        <f>J8+TIME(0,0,L8)</f>
        <v>3.2407407407407406E-3</v>
      </c>
      <c r="N8" s="7">
        <f>RANK(M8,M$8:M$17,1)</f>
        <v>2</v>
      </c>
      <c r="O8" s="7">
        <f>VLOOKUP(N8,'Место-баллы'!$A$3:$E$52,2,0)</f>
        <v>95</v>
      </c>
      <c r="P8" s="10"/>
      <c r="Q8" s="7">
        <v>2</v>
      </c>
      <c r="R8" s="7">
        <v>59</v>
      </c>
      <c r="S8" s="13">
        <f>TIME(0,Q8,R8)</f>
        <v>2.0717592592592593E-3</v>
      </c>
      <c r="T8" s="7">
        <v>75</v>
      </c>
      <c r="U8" s="7">
        <f>T$2-T8</f>
        <v>0</v>
      </c>
      <c r="V8" s="13">
        <f>S8+TIME(0,0,U8)</f>
        <v>2.0717592592592593E-3</v>
      </c>
      <c r="W8" s="7">
        <f>RANK(V8,V$8:V$17,1)</f>
        <v>1</v>
      </c>
      <c r="X8" s="7">
        <f>VLOOKUP(W8,'Место-баллы'!$A$3:$E$52,2,0)</f>
        <v>100</v>
      </c>
      <c r="Y8" s="20"/>
      <c r="Z8" s="19">
        <v>630</v>
      </c>
      <c r="AA8" s="19">
        <f>RANK(Z8,Z$8:Z$17,0)</f>
        <v>1</v>
      </c>
      <c r="AB8" s="19">
        <f>VLOOKUP(AA8,'Место-баллы'!$A$3:$E$52,2,0)</f>
        <v>100</v>
      </c>
      <c r="AC8" s="10"/>
      <c r="AD8" s="23" t="s">
        <v>137</v>
      </c>
      <c r="AE8" s="22" t="s">
        <v>156</v>
      </c>
      <c r="AF8" s="22" t="s">
        <v>162</v>
      </c>
      <c r="AG8" s="21" t="str">
        <f>CONCATENATE(0,":",AD8,":",AE8,".",AF8)</f>
        <v>0:00:12.36</v>
      </c>
      <c r="AH8" s="7">
        <v>6</v>
      </c>
      <c r="AI8" s="7">
        <f>VLOOKUP(AH8,'Место-баллы'!$A$3:$E$52,2,0)</f>
        <v>75</v>
      </c>
    </row>
    <row r="9" spans="2:35" x14ac:dyDescent="0.25">
      <c r="B9" s="7">
        <f>RANK(C9,C$8:C$17,0)</f>
        <v>2</v>
      </c>
      <c r="C9" s="7">
        <f>SUMIF($G$1:$AI$1,1,$G9:$AI9)</f>
        <v>365</v>
      </c>
      <c r="D9" s="10"/>
      <c r="E9" s="15" t="s">
        <v>70</v>
      </c>
      <c r="F9" s="15" t="s">
        <v>71</v>
      </c>
      <c r="G9" s="10"/>
      <c r="H9" s="7">
        <v>5</v>
      </c>
      <c r="I9" s="7">
        <v>6</v>
      </c>
      <c r="J9" s="13">
        <f>TIME(0,H9,I9)</f>
        <v>3.5416666666666665E-3</v>
      </c>
      <c r="K9" s="7">
        <v>93</v>
      </c>
      <c r="L9" s="7">
        <f>K$2-K9</f>
        <v>0</v>
      </c>
      <c r="M9" s="13">
        <f>J9+TIME(0,0,L9)</f>
        <v>3.5416666666666665E-3</v>
      </c>
      <c r="N9" s="7">
        <f>RANK(M9,M$8:M$17,1)</f>
        <v>5</v>
      </c>
      <c r="O9" s="7">
        <f>VLOOKUP(N9,'Место-баллы'!$A$3:$E$52,2,0)</f>
        <v>80</v>
      </c>
      <c r="P9" s="10"/>
      <c r="Q9" s="7">
        <v>3</v>
      </c>
      <c r="R9" s="7">
        <v>22</v>
      </c>
      <c r="S9" s="13">
        <f>TIME(0,Q9,R9)</f>
        <v>2.3379629629629631E-3</v>
      </c>
      <c r="T9" s="7">
        <v>75</v>
      </c>
      <c r="U9" s="7">
        <f>T$2-T9</f>
        <v>0</v>
      </c>
      <c r="V9" s="13">
        <f>S9+TIME(0,0,U9)</f>
        <v>2.3379629629629631E-3</v>
      </c>
      <c r="W9" s="7">
        <f>RANK(V9,V$8:V$17,1)</f>
        <v>2</v>
      </c>
      <c r="X9" s="7">
        <f>VLOOKUP(W9,'Место-баллы'!$A$3:$E$52,2,0)</f>
        <v>95</v>
      </c>
      <c r="Y9" s="20"/>
      <c r="Z9" s="19">
        <v>571</v>
      </c>
      <c r="AA9" s="19">
        <f>RANK(Z9,Z$8:Z$17,0)</f>
        <v>2</v>
      </c>
      <c r="AB9" s="19">
        <f>VLOOKUP(AA9,'Место-баллы'!$A$3:$E$52,2,0)</f>
        <v>95</v>
      </c>
      <c r="AC9" s="10"/>
      <c r="AD9" s="23" t="s">
        <v>137</v>
      </c>
      <c r="AE9" s="22" t="s">
        <v>150</v>
      </c>
      <c r="AF9" s="22" t="s">
        <v>147</v>
      </c>
      <c r="AG9" s="21" t="str">
        <f>CONCATENATE(0,":",AD9,":",AE9,".",AF9)</f>
        <v>0:00:11.33</v>
      </c>
      <c r="AH9" s="7">
        <v>2</v>
      </c>
      <c r="AI9" s="7">
        <f>VLOOKUP(AH9,'Место-баллы'!$A$3:$E$52,2,0)</f>
        <v>95</v>
      </c>
    </row>
    <row r="10" spans="2:35" x14ac:dyDescent="0.25">
      <c r="B10" s="7">
        <f>RANK(C10,C$8:C$17,0)</f>
        <v>3</v>
      </c>
      <c r="C10" s="7">
        <f>SUMIF($G$1:$AI$1,1,$G10:$AI10)</f>
        <v>355</v>
      </c>
      <c r="D10" s="10"/>
      <c r="E10" s="15" t="s">
        <v>64</v>
      </c>
      <c r="F10" s="15" t="s">
        <v>65</v>
      </c>
      <c r="G10" s="10"/>
      <c r="H10" s="7">
        <v>4</v>
      </c>
      <c r="I10" s="7">
        <v>31</v>
      </c>
      <c r="J10" s="13">
        <f>TIME(0,H10,I10)</f>
        <v>3.1365740740740742E-3</v>
      </c>
      <c r="K10" s="7">
        <v>93</v>
      </c>
      <c r="L10" s="7">
        <f>K$2-K10</f>
        <v>0</v>
      </c>
      <c r="M10" s="13">
        <f>J10+TIME(0,0,L10)</f>
        <v>3.1365740740740742E-3</v>
      </c>
      <c r="N10" s="7">
        <f>RANK(M10,M$8:M$17,1)</f>
        <v>1</v>
      </c>
      <c r="O10" s="7">
        <f>VLOOKUP(N10,'Место-баллы'!$A$3:$E$52,2,0)</f>
        <v>100</v>
      </c>
      <c r="P10" s="10"/>
      <c r="Q10" s="7">
        <v>3</v>
      </c>
      <c r="R10" s="7">
        <v>37</v>
      </c>
      <c r="S10" s="13">
        <f>TIME(0,Q10,R10)</f>
        <v>2.5115740740740741E-3</v>
      </c>
      <c r="T10" s="7">
        <v>75</v>
      </c>
      <c r="U10" s="7">
        <f>T$2-T10</f>
        <v>0</v>
      </c>
      <c r="V10" s="13">
        <f>S10+TIME(0,0,U10)</f>
        <v>2.5115740740740741E-3</v>
      </c>
      <c r="W10" s="7">
        <f>RANK(V10,V$8:V$17,1)</f>
        <v>5</v>
      </c>
      <c r="X10" s="7">
        <f>VLOOKUP(W10,'Место-баллы'!$A$3:$E$52,2,0)</f>
        <v>80</v>
      </c>
      <c r="Y10" s="20"/>
      <c r="Z10" s="19">
        <v>420</v>
      </c>
      <c r="AA10" s="19">
        <f>RANK(Z10,Z$8:Z$17,0)</f>
        <v>6</v>
      </c>
      <c r="AB10" s="19">
        <f>VLOOKUP(AA10,'Место-баллы'!$A$3:$E$52,2,0)</f>
        <v>75</v>
      </c>
      <c r="AC10" s="10"/>
      <c r="AD10" s="23" t="s">
        <v>137</v>
      </c>
      <c r="AE10" s="22" t="s">
        <v>150</v>
      </c>
      <c r="AF10" s="22" t="s">
        <v>156</v>
      </c>
      <c r="AG10" s="21" t="str">
        <f>CONCATENATE(0,":",AD10,":",AE10,".",AF10)</f>
        <v>0:00:11.12</v>
      </c>
      <c r="AH10" s="7">
        <v>1</v>
      </c>
      <c r="AI10" s="7">
        <f>VLOOKUP(AH10,'Место-баллы'!$A$3:$E$52,2,0)</f>
        <v>100</v>
      </c>
    </row>
    <row r="11" spans="2:35" x14ac:dyDescent="0.25">
      <c r="B11" s="7">
        <v>4</v>
      </c>
      <c r="C11" s="7">
        <f>SUMIF($G$1:$AI$1,1,$G11:$AI11)</f>
        <v>355</v>
      </c>
      <c r="D11" s="10"/>
      <c r="E11" s="15" t="s">
        <v>72</v>
      </c>
      <c r="F11" s="15" t="s">
        <v>73</v>
      </c>
      <c r="G11" s="10"/>
      <c r="H11" s="7">
        <v>4</v>
      </c>
      <c r="I11" s="7">
        <v>46</v>
      </c>
      <c r="J11" s="13">
        <f>TIME(0,H11,I11)</f>
        <v>3.3101851851851851E-3</v>
      </c>
      <c r="K11" s="7">
        <v>93</v>
      </c>
      <c r="L11" s="7">
        <f>K$2-K11</f>
        <v>0</v>
      </c>
      <c r="M11" s="13">
        <f>J11+TIME(0,0,L11)</f>
        <v>3.3101851851851851E-3</v>
      </c>
      <c r="N11" s="7">
        <f>RANK(M11,M$8:M$17,1)</f>
        <v>4</v>
      </c>
      <c r="O11" s="7">
        <f>VLOOKUP(N11,'Место-баллы'!$A$3:$E$52,2,0)</f>
        <v>85</v>
      </c>
      <c r="P11" s="10"/>
      <c r="Q11" s="7">
        <v>3</v>
      </c>
      <c r="R11" s="7">
        <v>25</v>
      </c>
      <c r="S11" s="13">
        <f>TIME(0,Q11,R11)</f>
        <v>2.3726851851851851E-3</v>
      </c>
      <c r="T11" s="7">
        <v>75</v>
      </c>
      <c r="U11" s="7">
        <f>T$2-T11</f>
        <v>0</v>
      </c>
      <c r="V11" s="13">
        <f>S11+TIME(0,0,U11)</f>
        <v>2.3726851851851851E-3</v>
      </c>
      <c r="W11" s="7">
        <f>RANK(V11,V$8:V$17,1)</f>
        <v>3</v>
      </c>
      <c r="X11" s="7">
        <f>VLOOKUP(W11,'Место-баллы'!$A$3:$E$52,2,0)</f>
        <v>90</v>
      </c>
      <c r="Y11" s="20"/>
      <c r="Z11" s="19">
        <v>560</v>
      </c>
      <c r="AA11" s="19">
        <f>RANK(Z11,Z$8:Z$17,0)</f>
        <v>3</v>
      </c>
      <c r="AB11" s="19">
        <f>VLOOKUP(AA11,'Место-баллы'!$A$3:$E$52,2,0)</f>
        <v>90</v>
      </c>
      <c r="AC11" s="10"/>
      <c r="AD11" s="23" t="s">
        <v>137</v>
      </c>
      <c r="AE11" s="22" t="s">
        <v>150</v>
      </c>
      <c r="AF11" s="22" t="s">
        <v>161</v>
      </c>
      <c r="AG11" s="21" t="str">
        <f>CONCATENATE(0,":",AD11,":",AE11,".",AF11)</f>
        <v>0:00:11.42</v>
      </c>
      <c r="AH11" s="7">
        <v>3</v>
      </c>
      <c r="AI11" s="7">
        <f>VLOOKUP(AH11,'Место-баллы'!$A$3:$E$52,2,0)</f>
        <v>90</v>
      </c>
    </row>
    <row r="12" spans="2:35" x14ac:dyDescent="0.25">
      <c r="B12" s="7">
        <f>RANK(C12,C$8:C$17,0)</f>
        <v>5</v>
      </c>
      <c r="C12" s="7">
        <f>SUMIF($G$1:$AI$1,1,$G12:$AI12)</f>
        <v>345</v>
      </c>
      <c r="D12" s="10"/>
      <c r="E12" s="15" t="s">
        <v>77</v>
      </c>
      <c r="F12" s="15" t="s">
        <v>78</v>
      </c>
      <c r="G12" s="10"/>
      <c r="H12" s="7">
        <v>4</v>
      </c>
      <c r="I12" s="7">
        <v>43</v>
      </c>
      <c r="J12" s="13">
        <f>TIME(0,H12,I12)</f>
        <v>3.2754629629629631E-3</v>
      </c>
      <c r="K12" s="7">
        <v>93</v>
      </c>
      <c r="L12" s="7">
        <f>K$2-K12</f>
        <v>0</v>
      </c>
      <c r="M12" s="13">
        <f>J12+TIME(0,0,L12)</f>
        <v>3.2754629629629631E-3</v>
      </c>
      <c r="N12" s="7">
        <f>RANK(M12,M$8:M$17,1)</f>
        <v>3</v>
      </c>
      <c r="O12" s="7">
        <f>VLOOKUP(N12,'Место-баллы'!$A$3:$E$52,2,0)</f>
        <v>90</v>
      </c>
      <c r="P12" s="10"/>
      <c r="Q12" s="7">
        <v>3</v>
      </c>
      <c r="R12" s="7">
        <v>31</v>
      </c>
      <c r="S12" s="13">
        <f>TIME(0,Q12,R12)</f>
        <v>2.4421296296296296E-3</v>
      </c>
      <c r="T12" s="7">
        <v>75</v>
      </c>
      <c r="U12" s="7">
        <f>T$2-T12</f>
        <v>0</v>
      </c>
      <c r="V12" s="13">
        <f>S12+TIME(0,0,U12)</f>
        <v>2.4421296296296296E-3</v>
      </c>
      <c r="W12" s="7">
        <f>RANK(V12,V$8:V$17,1)</f>
        <v>4</v>
      </c>
      <c r="X12" s="7">
        <f>VLOOKUP(W12,'Место-баллы'!$A$3:$E$52,2,0)</f>
        <v>85</v>
      </c>
      <c r="Y12" s="20"/>
      <c r="Z12" s="19">
        <v>500</v>
      </c>
      <c r="AA12" s="19">
        <f>RANK(Z12,Z$8:Z$17,0)</f>
        <v>4</v>
      </c>
      <c r="AB12" s="19">
        <f>VLOOKUP(AA12,'Место-баллы'!$A$3:$E$52,2,0)</f>
        <v>85</v>
      </c>
      <c r="AC12" s="10"/>
      <c r="AD12" s="23" t="s">
        <v>137</v>
      </c>
      <c r="AE12" s="22" t="s">
        <v>150</v>
      </c>
      <c r="AF12" s="22" t="s">
        <v>149</v>
      </c>
      <c r="AG12" s="21" t="str">
        <f>CONCATENATE(0,":",AD12,":",AE12,".",AF12)</f>
        <v>0:00:11.53</v>
      </c>
      <c r="AH12" s="7">
        <v>4</v>
      </c>
      <c r="AI12" s="7">
        <f>VLOOKUP(AH12,'Место-баллы'!$A$3:$E$52,2,0)</f>
        <v>85</v>
      </c>
    </row>
    <row r="13" spans="2:35" x14ac:dyDescent="0.25">
      <c r="B13" s="7">
        <f>RANK(C13,C$8:C$17,0)</f>
        <v>6</v>
      </c>
      <c r="C13" s="7">
        <f>SUMIF($G$1:$AI$1,1,$G13:$AI13)</f>
        <v>301</v>
      </c>
      <c r="D13" s="10"/>
      <c r="E13" s="15" t="s">
        <v>68</v>
      </c>
      <c r="F13" s="15" t="s">
        <v>38</v>
      </c>
      <c r="G13" s="10"/>
      <c r="H13" s="7">
        <v>5</v>
      </c>
      <c r="I13" s="7">
        <v>42</v>
      </c>
      <c r="J13" s="13">
        <f>TIME(0,H13,I13)</f>
        <v>3.9583333333333337E-3</v>
      </c>
      <c r="K13" s="7">
        <v>93</v>
      </c>
      <c r="L13" s="7">
        <f>K$2-K13</f>
        <v>0</v>
      </c>
      <c r="M13" s="13">
        <f>J13+TIME(0,0,L13)</f>
        <v>3.9583333333333337E-3</v>
      </c>
      <c r="N13" s="7">
        <f>RANK(M13,M$8:M$17,1)</f>
        <v>6</v>
      </c>
      <c r="O13" s="7">
        <f>VLOOKUP(N13,'Место-баллы'!$A$3:$E$52,2,0)</f>
        <v>75</v>
      </c>
      <c r="P13" s="10"/>
      <c r="Q13" s="7">
        <v>3</v>
      </c>
      <c r="R13" s="7">
        <v>44</v>
      </c>
      <c r="S13" s="13">
        <f>TIME(0,Q13,R13)</f>
        <v>2.5925925925925925E-3</v>
      </c>
      <c r="T13" s="7">
        <v>75</v>
      </c>
      <c r="U13" s="7">
        <f>T$2-T13</f>
        <v>0</v>
      </c>
      <c r="V13" s="13">
        <f>S13+TIME(0,0,U13)</f>
        <v>2.5925925925925925E-3</v>
      </c>
      <c r="W13" s="7">
        <f>RANK(V13,V$8:V$17,1)</f>
        <v>6</v>
      </c>
      <c r="X13" s="7">
        <f>VLOOKUP(W13,'Место-баллы'!$A$3:$E$52,2,0)</f>
        <v>75</v>
      </c>
      <c r="Y13" s="20"/>
      <c r="Z13" s="19">
        <v>440</v>
      </c>
      <c r="AA13" s="19">
        <f>RANK(Z13,Z$8:Z$17,0)</f>
        <v>5</v>
      </c>
      <c r="AB13" s="19">
        <f>VLOOKUP(AA13,'Место-баллы'!$A$3:$E$52,2,0)</f>
        <v>80</v>
      </c>
      <c r="AC13" s="10"/>
      <c r="AD13" s="23" t="s">
        <v>137</v>
      </c>
      <c r="AE13" s="22" t="s">
        <v>156</v>
      </c>
      <c r="AF13" s="22" t="s">
        <v>165</v>
      </c>
      <c r="AG13" s="21" t="str">
        <f>CONCATENATE(0,":",AD13,":",AE13,".",AF13)</f>
        <v>0:00:12.60</v>
      </c>
      <c r="AH13" s="7">
        <v>8</v>
      </c>
      <c r="AI13" s="7">
        <f>VLOOKUP(AH13,'Место-баллы'!$A$3:$E$52,2,0)</f>
        <v>71</v>
      </c>
    </row>
    <row r="14" spans="2:35" x14ac:dyDescent="0.25">
      <c r="B14" s="7">
        <f>RANK(C14,C$8:C$17,0)</f>
        <v>7</v>
      </c>
      <c r="C14" s="7">
        <f>SUMIF($G$1:$AI$1,1,$G14:$AI14)</f>
        <v>295</v>
      </c>
      <c r="D14" s="10"/>
      <c r="E14" s="15" t="s">
        <v>67</v>
      </c>
      <c r="F14" s="15" t="s">
        <v>38</v>
      </c>
      <c r="G14" s="10"/>
      <c r="H14" s="7">
        <v>6</v>
      </c>
      <c r="I14" s="7">
        <v>5</v>
      </c>
      <c r="J14" s="13">
        <f>TIME(0,H14,I14)</f>
        <v>4.2245370370370371E-3</v>
      </c>
      <c r="K14" s="7">
        <v>72</v>
      </c>
      <c r="L14" s="7">
        <f>K$2-K14</f>
        <v>21</v>
      </c>
      <c r="M14" s="13">
        <f>J14+TIME(0,0,L14)</f>
        <v>4.4675925925925924E-3</v>
      </c>
      <c r="N14" s="7">
        <f>RANK(M14,M$8:M$17,1)</f>
        <v>7</v>
      </c>
      <c r="O14" s="7">
        <f>VLOOKUP(N14,'Место-баллы'!$A$3:$E$52,2,0)</f>
        <v>73</v>
      </c>
      <c r="P14" s="10"/>
      <c r="Q14" s="7">
        <v>4</v>
      </c>
      <c r="R14" s="7">
        <v>37</v>
      </c>
      <c r="S14" s="13">
        <f>TIME(0,Q14,R14)</f>
        <v>3.2060185185185186E-3</v>
      </c>
      <c r="T14" s="7">
        <v>75</v>
      </c>
      <c r="U14" s="7">
        <f>T$2-T14</f>
        <v>0</v>
      </c>
      <c r="V14" s="13">
        <f>S14+TIME(0,0,U14)</f>
        <v>3.2060185185185186E-3</v>
      </c>
      <c r="W14" s="7">
        <f>RANK(V14,V$8:V$17,1)</f>
        <v>8</v>
      </c>
      <c r="X14" s="7">
        <f>VLOOKUP(W14,'Место-баллы'!$A$3:$E$52,2,0)</f>
        <v>71</v>
      </c>
      <c r="Y14" s="20"/>
      <c r="Z14" s="19">
        <v>343</v>
      </c>
      <c r="AA14" s="19">
        <f>RANK(Z14,Z$8:Z$17,0)</f>
        <v>8</v>
      </c>
      <c r="AB14" s="19">
        <f>VLOOKUP(AA14,'Место-баллы'!$A$3:$E$52,2,0)</f>
        <v>71</v>
      </c>
      <c r="AC14" s="10"/>
      <c r="AD14" s="23" t="s">
        <v>137</v>
      </c>
      <c r="AE14" s="22" t="s">
        <v>156</v>
      </c>
      <c r="AF14" s="22" t="s">
        <v>160</v>
      </c>
      <c r="AG14" s="21" t="str">
        <f>CONCATENATE(0,":",AD14,":",AE14,".",AF14)</f>
        <v>0:00:12.26</v>
      </c>
      <c r="AH14" s="7">
        <v>5</v>
      </c>
      <c r="AI14" s="7">
        <f>VLOOKUP(AH14,'Место-баллы'!$A$3:$E$52,2,0)</f>
        <v>80</v>
      </c>
    </row>
    <row r="15" spans="2:35" x14ac:dyDescent="0.25">
      <c r="B15" s="7">
        <f>RANK(C15,C$8:C$17,0)</f>
        <v>8</v>
      </c>
      <c r="C15" s="7">
        <f>SUMIF($G$1:$AI$1,1,$G15:$AI15)</f>
        <v>284</v>
      </c>
      <c r="D15" s="10"/>
      <c r="E15" s="15" t="s">
        <v>66</v>
      </c>
      <c r="F15" s="15" t="s">
        <v>52</v>
      </c>
      <c r="G15" s="10"/>
      <c r="H15" s="7">
        <v>6</v>
      </c>
      <c r="I15" s="7">
        <v>5</v>
      </c>
      <c r="J15" s="13">
        <f>TIME(0,H15,I15)</f>
        <v>4.2245370370370371E-3</v>
      </c>
      <c r="K15" s="7">
        <v>68</v>
      </c>
      <c r="L15" s="7">
        <f>K$2-K15</f>
        <v>25</v>
      </c>
      <c r="M15" s="13">
        <f>J15+TIME(0,0,L15)</f>
        <v>4.5138888888888885E-3</v>
      </c>
      <c r="N15" s="7">
        <f>RANK(M15,M$8:M$17,1)</f>
        <v>9</v>
      </c>
      <c r="O15" s="7">
        <f>VLOOKUP(N15,'Место-баллы'!$A$3:$E$52,2,0)</f>
        <v>69</v>
      </c>
      <c r="P15" s="10"/>
      <c r="Q15" s="7">
        <v>4</v>
      </c>
      <c r="R15" s="7">
        <v>20</v>
      </c>
      <c r="S15" s="13">
        <f>TIME(0,Q15,R15)</f>
        <v>3.0092592592592593E-3</v>
      </c>
      <c r="T15" s="7">
        <v>75</v>
      </c>
      <c r="U15" s="7">
        <f>T$2-T15</f>
        <v>0</v>
      </c>
      <c r="V15" s="13">
        <f>S15+TIME(0,0,U15)</f>
        <v>3.0092592592592593E-3</v>
      </c>
      <c r="W15" s="7">
        <f>RANK(V15,V$8:V$17,1)</f>
        <v>7</v>
      </c>
      <c r="X15" s="7">
        <f>VLOOKUP(W15,'Место-баллы'!$A$3:$E$52,2,0)</f>
        <v>73</v>
      </c>
      <c r="Y15" s="20"/>
      <c r="Z15" s="19">
        <v>394</v>
      </c>
      <c r="AA15" s="19">
        <f>RANK(Z15,Z$8:Z$17,0)</f>
        <v>7</v>
      </c>
      <c r="AB15" s="19">
        <f>VLOOKUP(AA15,'Место-баллы'!$A$3:$E$52,2,0)</f>
        <v>73</v>
      </c>
      <c r="AC15" s="10"/>
      <c r="AD15" s="23" t="s">
        <v>137</v>
      </c>
      <c r="AE15" s="22" t="s">
        <v>156</v>
      </c>
      <c r="AF15" s="22" t="s">
        <v>166</v>
      </c>
      <c r="AG15" s="21" t="str">
        <f>CONCATENATE(0,":",AD15,":",AE15,".",AF15)</f>
        <v>0:00:12.69</v>
      </c>
      <c r="AH15" s="7">
        <v>9</v>
      </c>
      <c r="AI15" s="7">
        <f>VLOOKUP(AH15,'Место-баллы'!$A$3:$E$52,2,0)</f>
        <v>69</v>
      </c>
    </row>
    <row r="16" spans="2:35" x14ac:dyDescent="0.25">
      <c r="B16" s="7">
        <f>RANK(C16,C$8:C$17,0)</f>
        <v>9</v>
      </c>
      <c r="C16" s="7">
        <f>SUMIF($G$1:$AI$1,1,$G16:$AI16)</f>
        <v>280</v>
      </c>
      <c r="D16" s="10"/>
      <c r="E16" s="15" t="s">
        <v>69</v>
      </c>
      <c r="F16" s="15" t="s">
        <v>41</v>
      </c>
      <c r="G16" s="10"/>
      <c r="H16" s="7">
        <v>6</v>
      </c>
      <c r="I16" s="7">
        <v>5</v>
      </c>
      <c r="J16" s="13">
        <f>TIME(0,H16,I16)</f>
        <v>4.2245370370370371E-3</v>
      </c>
      <c r="K16" s="7">
        <v>69</v>
      </c>
      <c r="L16" s="7">
        <f>K$2-K16</f>
        <v>24</v>
      </c>
      <c r="M16" s="13">
        <f>J16+TIME(0,0,L16)</f>
        <v>4.5023148148148149E-3</v>
      </c>
      <c r="N16" s="7">
        <f>RANK(M16,M$8:M$17,1)</f>
        <v>8</v>
      </c>
      <c r="O16" s="7">
        <f>VLOOKUP(N16,'Место-баллы'!$A$3:$E$52,2,0)</f>
        <v>71</v>
      </c>
      <c r="P16" s="10"/>
      <c r="Q16" s="7">
        <v>6</v>
      </c>
      <c r="R16" s="7">
        <v>3</v>
      </c>
      <c r="S16" s="13">
        <f>TIME(0,Q16,R16)</f>
        <v>4.2013888888888891E-3</v>
      </c>
      <c r="T16" s="7">
        <v>75</v>
      </c>
      <c r="U16" s="7">
        <f>T$2-T16</f>
        <v>0</v>
      </c>
      <c r="V16" s="13">
        <f>S16+TIME(0,0,U16)</f>
        <v>4.2013888888888891E-3</v>
      </c>
      <c r="W16" s="7">
        <f>RANK(V16,V$8:V$17,1)</f>
        <v>9</v>
      </c>
      <c r="X16" s="7">
        <f>VLOOKUP(W16,'Место-баллы'!$A$3:$E$52,2,0)</f>
        <v>69</v>
      </c>
      <c r="Y16" s="20"/>
      <c r="Z16" s="19">
        <v>60</v>
      </c>
      <c r="AA16" s="19">
        <f>RANK(Z16,Z$8:Z$17,0)</f>
        <v>10</v>
      </c>
      <c r="AB16" s="19">
        <f>VLOOKUP(AA16,'Место-баллы'!$A$3:$E$52,2,0)</f>
        <v>67</v>
      </c>
      <c r="AC16" s="10"/>
      <c r="AD16" s="23" t="s">
        <v>137</v>
      </c>
      <c r="AE16" s="22" t="s">
        <v>156</v>
      </c>
      <c r="AF16" s="22" t="s">
        <v>163</v>
      </c>
      <c r="AG16" s="21" t="str">
        <f>CONCATENATE(0,":",AD16,":",AE16,".",AF16)</f>
        <v>0:00:12.50</v>
      </c>
      <c r="AH16" s="7">
        <v>7</v>
      </c>
      <c r="AI16" s="7">
        <f>VLOOKUP(AH16,'Место-баллы'!$A$3:$E$52,2,0)</f>
        <v>73</v>
      </c>
    </row>
    <row r="17" spans="2:35" x14ac:dyDescent="0.25">
      <c r="B17" s="7">
        <f>RANK(C17,C$8:C$17,0)</f>
        <v>10</v>
      </c>
      <c r="C17" s="7">
        <f>SUMIF($G$1:$AI$1,1,$G17:$AI17)</f>
        <v>270</v>
      </c>
      <c r="D17" s="10"/>
      <c r="E17" s="15" t="s">
        <v>74</v>
      </c>
      <c r="F17" s="15" t="s">
        <v>52</v>
      </c>
      <c r="G17" s="10"/>
      <c r="H17" s="7">
        <v>6</v>
      </c>
      <c r="I17" s="7">
        <v>5</v>
      </c>
      <c r="J17" s="13">
        <f>TIME(0,H17,I17)</f>
        <v>4.2245370370370371E-3</v>
      </c>
      <c r="K17" s="7">
        <v>43</v>
      </c>
      <c r="L17" s="7">
        <f>K$2-K17</f>
        <v>50</v>
      </c>
      <c r="M17" s="13">
        <f>J17+TIME(0,0,L17)</f>
        <v>4.8032407407407407E-3</v>
      </c>
      <c r="N17" s="7">
        <f>RANK(M17,M$8:M$17,1)</f>
        <v>10</v>
      </c>
      <c r="O17" s="7">
        <f>VLOOKUP(N17,'Место-баллы'!$A$3:$E$52,2,0)</f>
        <v>67</v>
      </c>
      <c r="P17" s="10"/>
      <c r="Q17" s="7">
        <v>6</v>
      </c>
      <c r="R17" s="7">
        <v>4</v>
      </c>
      <c r="S17" s="13">
        <f>TIME(0,Q17,R17)</f>
        <v>4.2129629629629626E-3</v>
      </c>
      <c r="T17" s="7">
        <v>75</v>
      </c>
      <c r="U17" s="7">
        <f>T$2-T17</f>
        <v>0</v>
      </c>
      <c r="V17" s="13">
        <f>S17+TIME(0,0,U17)</f>
        <v>4.2129629629629626E-3</v>
      </c>
      <c r="W17" s="7">
        <f>RANK(V17,V$8:V$17,1)</f>
        <v>10</v>
      </c>
      <c r="X17" s="7">
        <f>VLOOKUP(W17,'Место-баллы'!$A$3:$E$52,2,0)</f>
        <v>67</v>
      </c>
      <c r="Y17" s="20"/>
      <c r="Z17" s="19">
        <v>71</v>
      </c>
      <c r="AA17" s="19">
        <f>RANK(Z17,Z$8:Z$17,0)</f>
        <v>9</v>
      </c>
      <c r="AB17" s="19">
        <f>VLOOKUP(AA17,'Место-баллы'!$A$3:$E$52,2,0)</f>
        <v>69</v>
      </c>
      <c r="AC17" s="10"/>
      <c r="AD17" s="23" t="s">
        <v>137</v>
      </c>
      <c r="AE17" s="22" t="s">
        <v>158</v>
      </c>
      <c r="AF17" s="22" t="s">
        <v>154</v>
      </c>
      <c r="AG17" s="21" t="str">
        <f>CONCATENATE(0,":",AD17,":",AE17,".",AF17)</f>
        <v>0:00:13.66</v>
      </c>
      <c r="AH17" s="7">
        <v>10</v>
      </c>
      <c r="AI17" s="7">
        <f>VLOOKUP(AH17,'Место-баллы'!$A$3:$E$52,2,0)</f>
        <v>67</v>
      </c>
    </row>
    <row r="18" spans="2:35" ht="15.75" customHeight="1" x14ac:dyDescent="0.25"/>
    <row r="19" spans="2:35" ht="15.75" customHeight="1" x14ac:dyDescent="0.25"/>
    <row r="20" spans="2:35" ht="15.75" customHeight="1" x14ac:dyDescent="0.25"/>
    <row r="21" spans="2:35" ht="15.75" customHeight="1" x14ac:dyDescent="0.25"/>
    <row r="22" spans="2:35" ht="15.75" customHeight="1" x14ac:dyDescent="0.25"/>
    <row r="23" spans="2:35" ht="15.75" customHeight="1" x14ac:dyDescent="0.25"/>
    <row r="24" spans="2:35" ht="15.75" customHeight="1" x14ac:dyDescent="0.25"/>
    <row r="25" spans="2:35" ht="15.75" customHeight="1" x14ac:dyDescent="0.25"/>
    <row r="26" spans="2:35" ht="15.75" customHeight="1" x14ac:dyDescent="0.25"/>
    <row r="27" spans="2:35" ht="15.75" customHeight="1" x14ac:dyDescent="0.25"/>
    <row r="28" spans="2:35" ht="15.75" customHeight="1" x14ac:dyDescent="0.25"/>
    <row r="29" spans="2:35" ht="15.75" customHeight="1" x14ac:dyDescent="0.25"/>
    <row r="30" spans="2:35" ht="15.75" customHeight="1" x14ac:dyDescent="0.25"/>
    <row r="31" spans="2:35" ht="15.75" customHeight="1" x14ac:dyDescent="0.25"/>
    <row r="32" spans="2:3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</sheetData>
  <autoFilter ref="B7:AI7" xr:uid="{DB49962F-DAC2-4C9A-9CEE-CD0D499C356F}">
    <sortState xmlns:xlrd2="http://schemas.microsoft.com/office/spreadsheetml/2017/richdata2" ref="B8:AI17">
      <sortCondition ref="B7"/>
    </sortState>
  </autoFilter>
  <mergeCells count="6">
    <mergeCell ref="AD5:AI6"/>
    <mergeCell ref="B5:C6"/>
    <mergeCell ref="H5:O6"/>
    <mergeCell ref="Q5:X6"/>
    <mergeCell ref="Z5:AB6"/>
    <mergeCell ref="E5:F6"/>
  </mergeCells>
  <printOptions horizontalCentered="1" verticalCentered="1"/>
  <pageMargins left="0" right="0" top="0" bottom="0" header="0" footer="0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871DA-EEBD-4DBB-A0D1-7DD3AFA38A8C}">
  <sheetPr>
    <pageSetUpPr fitToPage="1"/>
  </sheetPr>
  <dimension ref="B1:AI47"/>
  <sheetViews>
    <sheetView zoomScaleNormal="100" workbookViewId="0">
      <selection activeCell="Q17" sqref="Q17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4" bestFit="1" customWidth="1"/>
    <col min="6" max="6" width="13.5703125" bestFit="1" customWidth="1"/>
    <col min="7" max="7" width="1.42578125" customWidth="1"/>
    <col min="8" max="8" width="5.140625" hidden="1" customWidth="1" outlineLevel="1"/>
    <col min="9" max="9" width="4.28515625" hidden="1" customWidth="1" outlineLevel="1"/>
    <col min="10" max="10" width="7.140625" customWidth="1" collapsed="1"/>
    <col min="11" max="11" width="6.85546875" customWidth="1"/>
    <col min="12" max="12" width="7.85546875" hidden="1" customWidth="1" outlineLevel="1"/>
    <col min="13" max="13" width="7.140625" hidden="1" customWidth="1" outlineLevel="1"/>
    <col min="14" max="14" width="7.140625" customWidth="1" collapsed="1"/>
    <col min="15" max="15" width="6.85546875" customWidth="1"/>
    <col min="16" max="16" width="1.42578125" style="16" customWidth="1"/>
    <col min="17" max="17" width="6.85546875" style="16" customWidth="1"/>
    <col min="18" max="18" width="7.140625" style="16" customWidth="1"/>
    <col min="19" max="19" width="6.85546875" style="16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hidden="1" customWidth="1" outlineLevel="1"/>
    <col min="24" max="24" width="6.85546875" customWidth="1" collapsed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8.42578125" hidden="1" customWidth="1" outlineLevel="1"/>
    <col min="33" max="33" width="9.7109375" bestFit="1" customWidth="1" collapsed="1"/>
    <col min="34" max="34" width="7.140625" customWidth="1"/>
    <col min="35" max="35" width="6.85546875" customWidth="1"/>
  </cols>
  <sheetData>
    <row r="1" spans="2:35" x14ac:dyDescent="0.25">
      <c r="E1" s="12"/>
      <c r="F1" s="12"/>
      <c r="H1" s="3"/>
      <c r="I1" s="3"/>
      <c r="J1" s="3"/>
      <c r="K1" s="3"/>
      <c r="L1" s="3"/>
      <c r="M1" s="3"/>
      <c r="N1" s="3"/>
      <c r="O1" s="4">
        <v>1</v>
      </c>
      <c r="Q1" s="17"/>
      <c r="R1" s="17"/>
      <c r="S1" s="18">
        <v>1</v>
      </c>
      <c r="U1" s="3"/>
      <c r="V1" s="3"/>
      <c r="W1" s="3"/>
      <c r="X1" s="3"/>
      <c r="Y1" s="3"/>
      <c r="Z1" s="3"/>
      <c r="AA1" s="3"/>
      <c r="AB1" s="4">
        <v>1</v>
      </c>
      <c r="AD1" s="3"/>
      <c r="AE1" s="3"/>
      <c r="AF1" s="3"/>
      <c r="AG1" s="3"/>
      <c r="AH1" s="3"/>
      <c r="AI1" s="4">
        <v>1</v>
      </c>
    </row>
    <row r="2" spans="2:35" x14ac:dyDescent="0.25">
      <c r="E2" s="12"/>
      <c r="F2" s="12"/>
      <c r="H2" s="3"/>
      <c r="I2" s="3"/>
      <c r="J2" s="3"/>
      <c r="K2" s="5">
        <v>123</v>
      </c>
      <c r="L2" s="3"/>
      <c r="M2" s="3"/>
      <c r="N2" s="3"/>
      <c r="O2" s="3"/>
      <c r="Q2" s="17"/>
      <c r="R2" s="17"/>
      <c r="S2" s="17"/>
      <c r="U2" s="3"/>
      <c r="V2" s="3"/>
      <c r="W2" s="3"/>
      <c r="X2" s="5">
        <f>3*(21+15+9)</f>
        <v>135</v>
      </c>
      <c r="Y2" s="3"/>
      <c r="Z2" s="3"/>
      <c r="AA2" s="3"/>
      <c r="AB2" s="3"/>
      <c r="AD2" s="3"/>
      <c r="AE2" s="3"/>
      <c r="AF2" s="3"/>
      <c r="AG2" s="3"/>
      <c r="AH2" s="3"/>
      <c r="AI2" s="3"/>
    </row>
    <row r="3" spans="2:35" x14ac:dyDescent="0.25">
      <c r="E3" s="12"/>
      <c r="F3" s="12"/>
      <c r="H3" s="3"/>
      <c r="I3" s="3"/>
      <c r="J3" s="3"/>
      <c r="K3" s="6" t="s">
        <v>135</v>
      </c>
      <c r="L3" s="3"/>
      <c r="M3" s="3"/>
      <c r="N3" s="3"/>
      <c r="O3" s="3"/>
      <c r="Q3" s="17"/>
      <c r="R3" s="17"/>
      <c r="S3" s="17"/>
      <c r="U3" s="3"/>
      <c r="V3" s="3"/>
      <c r="W3" s="3"/>
      <c r="X3" s="6" t="s">
        <v>18</v>
      </c>
      <c r="Y3" s="3"/>
      <c r="Z3" s="3"/>
      <c r="AA3" s="3"/>
      <c r="AB3" s="3"/>
      <c r="AD3" s="3"/>
      <c r="AE3" s="3"/>
      <c r="AF3" s="3"/>
      <c r="AG3" s="3"/>
      <c r="AH3" s="3"/>
      <c r="AI3" s="3"/>
    </row>
    <row r="4" spans="2:35" x14ac:dyDescent="0.25">
      <c r="H4" s="3"/>
      <c r="I4" s="3"/>
      <c r="J4" s="3"/>
      <c r="K4" s="3"/>
      <c r="L4" s="3"/>
      <c r="M4" s="3"/>
      <c r="N4" s="3"/>
      <c r="O4" s="3"/>
      <c r="Q4" s="17"/>
      <c r="R4" s="17"/>
      <c r="S4" s="17"/>
      <c r="U4" s="3"/>
      <c r="V4" s="3"/>
      <c r="W4" s="3"/>
      <c r="X4" s="3"/>
      <c r="Y4" s="3"/>
      <c r="Z4" s="3"/>
      <c r="AA4" s="3"/>
      <c r="AB4" s="3"/>
      <c r="AD4" s="3"/>
      <c r="AE4" s="3"/>
      <c r="AF4" s="3"/>
      <c r="AG4" s="3"/>
      <c r="AH4" s="3"/>
      <c r="AI4" s="3"/>
    </row>
    <row r="5" spans="2:35" ht="15" customHeight="1" x14ac:dyDescent="0.25">
      <c r="B5" s="32" t="s">
        <v>4</v>
      </c>
      <c r="C5" s="33"/>
      <c r="D5" s="7"/>
      <c r="E5" s="26" t="s">
        <v>24</v>
      </c>
      <c r="F5" s="28"/>
      <c r="G5" s="7"/>
      <c r="H5" s="26" t="s">
        <v>16</v>
      </c>
      <c r="I5" s="27"/>
      <c r="J5" s="27"/>
      <c r="K5" s="27"/>
      <c r="L5" s="27"/>
      <c r="M5" s="27"/>
      <c r="N5" s="27"/>
      <c r="O5" s="28"/>
      <c r="P5" s="19"/>
      <c r="Q5" s="34" t="s">
        <v>19</v>
      </c>
      <c r="R5" s="34"/>
      <c r="S5" s="35"/>
      <c r="T5" s="7"/>
      <c r="U5" s="26" t="s">
        <v>20</v>
      </c>
      <c r="V5" s="27"/>
      <c r="W5" s="27"/>
      <c r="X5" s="27"/>
      <c r="Y5" s="27"/>
      <c r="Z5" s="27"/>
      <c r="AA5" s="27"/>
      <c r="AB5" s="28"/>
      <c r="AC5" s="7"/>
      <c r="AD5" s="26" t="s">
        <v>5</v>
      </c>
      <c r="AE5" s="27"/>
      <c r="AF5" s="27"/>
      <c r="AG5" s="27"/>
      <c r="AH5" s="27"/>
      <c r="AI5" s="28"/>
    </row>
    <row r="6" spans="2:35" x14ac:dyDescent="0.25">
      <c r="B6" s="33"/>
      <c r="C6" s="33"/>
      <c r="D6" s="8"/>
      <c r="E6" s="29"/>
      <c r="F6" s="31"/>
      <c r="G6" s="8"/>
      <c r="H6" s="29"/>
      <c r="I6" s="30"/>
      <c r="J6" s="30"/>
      <c r="K6" s="30"/>
      <c r="L6" s="30"/>
      <c r="M6" s="30"/>
      <c r="N6" s="30"/>
      <c r="O6" s="31"/>
      <c r="P6" s="20"/>
      <c r="Q6" s="36"/>
      <c r="R6" s="36"/>
      <c r="S6" s="37"/>
      <c r="T6" s="8"/>
      <c r="U6" s="29"/>
      <c r="V6" s="30"/>
      <c r="W6" s="30"/>
      <c r="X6" s="30"/>
      <c r="Y6" s="30"/>
      <c r="Z6" s="30"/>
      <c r="AA6" s="30"/>
      <c r="AB6" s="31"/>
      <c r="AC6" s="8"/>
      <c r="AD6" s="29"/>
      <c r="AE6" s="30"/>
      <c r="AF6" s="30"/>
      <c r="AG6" s="30"/>
      <c r="AH6" s="30"/>
      <c r="AI6" s="31"/>
    </row>
    <row r="7" spans="2:35" ht="25.5" x14ac:dyDescent="0.25">
      <c r="B7" s="38" t="s">
        <v>6</v>
      </c>
      <c r="C7" s="38" t="s">
        <v>7</v>
      </c>
      <c r="D7" s="9"/>
      <c r="E7" s="14" t="s">
        <v>8</v>
      </c>
      <c r="F7" s="14" t="s">
        <v>37</v>
      </c>
      <c r="G7" s="9"/>
      <c r="H7" s="11" t="s">
        <v>9</v>
      </c>
      <c r="I7" s="11" t="s">
        <v>10</v>
      </c>
      <c r="J7" s="11" t="s">
        <v>11</v>
      </c>
      <c r="K7" s="38" t="s">
        <v>14</v>
      </c>
      <c r="L7" s="11" t="s">
        <v>15</v>
      </c>
      <c r="M7" s="11" t="s">
        <v>11</v>
      </c>
      <c r="N7" s="11" t="s">
        <v>12</v>
      </c>
      <c r="O7" s="11" t="s">
        <v>13</v>
      </c>
      <c r="P7" s="20"/>
      <c r="Q7" s="39" t="s">
        <v>14</v>
      </c>
      <c r="R7" s="14" t="s">
        <v>12</v>
      </c>
      <c r="S7" s="14" t="s">
        <v>13</v>
      </c>
      <c r="T7" s="9"/>
      <c r="U7" s="11" t="s">
        <v>9</v>
      </c>
      <c r="V7" s="11" t="s">
        <v>10</v>
      </c>
      <c r="W7" s="11" t="s">
        <v>11</v>
      </c>
      <c r="X7" s="38" t="s">
        <v>14</v>
      </c>
      <c r="Y7" s="11" t="s">
        <v>15</v>
      </c>
      <c r="Z7" s="11" t="s">
        <v>11</v>
      </c>
      <c r="AA7" s="11" t="s">
        <v>12</v>
      </c>
      <c r="AB7" s="11" t="s">
        <v>13</v>
      </c>
      <c r="AC7" s="9"/>
      <c r="AD7" s="11" t="s">
        <v>9</v>
      </c>
      <c r="AE7" s="11" t="s">
        <v>10</v>
      </c>
      <c r="AF7" s="11" t="s">
        <v>28</v>
      </c>
      <c r="AG7" s="11" t="s">
        <v>11</v>
      </c>
      <c r="AH7" s="11" t="s">
        <v>12</v>
      </c>
      <c r="AI7" s="11" t="s">
        <v>13</v>
      </c>
    </row>
    <row r="8" spans="2:35" x14ac:dyDescent="0.25">
      <c r="B8" s="7">
        <f>RANK(C8,C$8:C$15,0)</f>
        <v>1</v>
      </c>
      <c r="C8" s="7">
        <f>SUMIF($G$1:$AI$1,1,$G8:$AI8)</f>
        <v>380</v>
      </c>
      <c r="D8" s="10"/>
      <c r="E8" s="15" t="s">
        <v>82</v>
      </c>
      <c r="F8" s="15" t="s">
        <v>78</v>
      </c>
      <c r="G8" s="10"/>
      <c r="H8" s="7">
        <v>6</v>
      </c>
      <c r="I8" s="7">
        <v>5</v>
      </c>
      <c r="J8" s="13">
        <f>TIME(0,H8,I8)</f>
        <v>4.2245370370370371E-3</v>
      </c>
      <c r="K8" s="7">
        <v>122</v>
      </c>
      <c r="L8" s="7">
        <f>K$2-K8</f>
        <v>1</v>
      </c>
      <c r="M8" s="13">
        <f>J8+TIME(0,0,L8)</f>
        <v>4.2361111111111115E-3</v>
      </c>
      <c r="N8" s="7">
        <f>RANK(M8,M$8:M$15,1)</f>
        <v>3</v>
      </c>
      <c r="O8" s="7">
        <f>VLOOKUP(N8,'Место-баллы'!$A$3:$E$52,2,0)</f>
        <v>90</v>
      </c>
      <c r="P8" s="20"/>
      <c r="Q8" s="19">
        <v>371</v>
      </c>
      <c r="R8" s="19">
        <f>RANK(Q8,Q$8:Q$15,0)</f>
        <v>3</v>
      </c>
      <c r="S8" s="19">
        <f>VLOOKUP(R8,'Место-баллы'!$A$3:$E$52,2,0)</f>
        <v>90</v>
      </c>
      <c r="T8" s="10"/>
      <c r="U8" s="7">
        <v>5</v>
      </c>
      <c r="V8" s="7">
        <v>5</v>
      </c>
      <c r="W8" s="13">
        <f>TIME(0,U8,V8)</f>
        <v>3.5300925925925925E-3</v>
      </c>
      <c r="X8" s="7">
        <v>106</v>
      </c>
      <c r="Y8" s="7">
        <f>X$2-X8</f>
        <v>29</v>
      </c>
      <c r="Z8" s="13">
        <f>W8+TIME(0,0,Y8)</f>
        <v>3.8657407407407408E-3</v>
      </c>
      <c r="AA8" s="7">
        <f>RANK(Z8,Z$8:Z$15,1)</f>
        <v>1</v>
      </c>
      <c r="AB8" s="7">
        <f>VLOOKUP(AA8,'Место-баллы'!$A$3:$E$52,2,0)</f>
        <v>100</v>
      </c>
      <c r="AC8" s="10"/>
      <c r="AD8" s="22" t="s">
        <v>137</v>
      </c>
      <c r="AE8" s="22" t="s">
        <v>159</v>
      </c>
      <c r="AF8" s="22" t="s">
        <v>161</v>
      </c>
      <c r="AG8" s="21" t="str">
        <f>CONCATENATE(0,":",AD8,":",AE8,".",AF8)</f>
        <v>0:00:10.42</v>
      </c>
      <c r="AH8" s="7">
        <v>1</v>
      </c>
      <c r="AI8" s="7">
        <f>VLOOKUP(AH8,'Место-баллы'!$A$3:$E$52,2,0)</f>
        <v>100</v>
      </c>
    </row>
    <row r="9" spans="2:35" x14ac:dyDescent="0.25">
      <c r="B9" s="7">
        <f>RANK(C9,C$8:C$15,0)</f>
        <v>2</v>
      </c>
      <c r="C9" s="7">
        <f>SUMIF($G$1:$AI$1,1,$G9:$AI9)</f>
        <v>365</v>
      </c>
      <c r="D9" s="10"/>
      <c r="E9" s="15" t="s">
        <v>83</v>
      </c>
      <c r="F9" s="15" t="s">
        <v>47</v>
      </c>
      <c r="G9" s="10"/>
      <c r="H9" s="7">
        <v>5</v>
      </c>
      <c r="I9" s="7">
        <v>31</v>
      </c>
      <c r="J9" s="13">
        <f>TIME(0,H9,I9)</f>
        <v>3.8310185185185183E-3</v>
      </c>
      <c r="K9" s="7">
        <v>123</v>
      </c>
      <c r="L9" s="7">
        <f>K$2-K9</f>
        <v>0</v>
      </c>
      <c r="M9" s="13">
        <f>J9+TIME(0,0,L9)</f>
        <v>3.8310185185185183E-3</v>
      </c>
      <c r="N9" s="7">
        <f>RANK(M9,M$8:M$15,1)</f>
        <v>1</v>
      </c>
      <c r="O9" s="7">
        <f>VLOOKUP(N9,'Место-баллы'!$A$3:$E$52,2,0)</f>
        <v>100</v>
      </c>
      <c r="P9" s="20"/>
      <c r="Q9" s="19">
        <v>360</v>
      </c>
      <c r="R9" s="19">
        <f>RANK(Q9,Q$8:Q$15,0)</f>
        <v>5</v>
      </c>
      <c r="S9" s="19">
        <f>VLOOKUP(R9,'Место-баллы'!$A$3:$E$52,2,0)</f>
        <v>80</v>
      </c>
      <c r="T9" s="10"/>
      <c r="U9" s="7">
        <v>5</v>
      </c>
      <c r="V9" s="7">
        <v>5</v>
      </c>
      <c r="W9" s="13">
        <f>TIME(0,U9,V9)</f>
        <v>3.5300925925925925E-3</v>
      </c>
      <c r="X9" s="7">
        <v>96</v>
      </c>
      <c r="Y9" s="7">
        <f>X$2-X9</f>
        <v>39</v>
      </c>
      <c r="Z9" s="13">
        <f>W9+TIME(0,0,Y9)</f>
        <v>3.9814814814814817E-3</v>
      </c>
      <c r="AA9" s="7">
        <f>RANK(Z9,Z$8:Z$15,1)</f>
        <v>3</v>
      </c>
      <c r="AB9" s="7">
        <f>VLOOKUP(AA9,'Место-баллы'!$A$3:$E$52,2,0)</f>
        <v>90</v>
      </c>
      <c r="AC9" s="10"/>
      <c r="AD9" s="22" t="s">
        <v>137</v>
      </c>
      <c r="AE9" s="22" t="s">
        <v>159</v>
      </c>
      <c r="AF9" s="22" t="s">
        <v>172</v>
      </c>
      <c r="AG9" s="21" t="str">
        <f>CONCATENATE(0,":",AD9,":",AE9,".",AF9)</f>
        <v>0:00:10.81</v>
      </c>
      <c r="AH9" s="7">
        <v>2</v>
      </c>
      <c r="AI9" s="7">
        <f>VLOOKUP(AH9,'Место-баллы'!$A$3:$E$52,2,0)</f>
        <v>95</v>
      </c>
    </row>
    <row r="10" spans="2:35" x14ac:dyDescent="0.25">
      <c r="B10" s="7">
        <f>RANK(C10,C$8:C$15,0)</f>
        <v>3</v>
      </c>
      <c r="C10" s="7">
        <f>SUMIF($G$1:$AI$1,1,$G10:$AI10)</f>
        <v>355</v>
      </c>
      <c r="D10" s="10"/>
      <c r="E10" s="15" t="s">
        <v>84</v>
      </c>
      <c r="F10" s="15" t="s">
        <v>85</v>
      </c>
      <c r="G10" s="10"/>
      <c r="H10" s="7">
        <v>6</v>
      </c>
      <c r="I10" s="7">
        <v>5</v>
      </c>
      <c r="J10" s="13">
        <f>TIME(0,H10,I10)</f>
        <v>4.2245370370370371E-3</v>
      </c>
      <c r="K10" s="7">
        <v>120</v>
      </c>
      <c r="L10" s="7">
        <f>K$2-K10</f>
        <v>3</v>
      </c>
      <c r="M10" s="13">
        <f>J10+TIME(0,0,L10)</f>
        <v>4.2592592592592595E-3</v>
      </c>
      <c r="N10" s="7">
        <f>RANK(M10,M$8:M$15,1)</f>
        <v>4</v>
      </c>
      <c r="O10" s="7">
        <f>VLOOKUP(N10,'Место-баллы'!$A$3:$E$52,2,0)</f>
        <v>85</v>
      </c>
      <c r="P10" s="20"/>
      <c r="Q10" s="19">
        <v>379</v>
      </c>
      <c r="R10" s="19">
        <f>RANK(Q10,Q$8:Q$15,0)</f>
        <v>1</v>
      </c>
      <c r="S10" s="19">
        <f>VLOOKUP(R10,'Место-баллы'!$A$3:$E$52,2,0)</f>
        <v>100</v>
      </c>
      <c r="T10" s="10"/>
      <c r="U10" s="7">
        <v>5</v>
      </c>
      <c r="V10" s="7">
        <v>5</v>
      </c>
      <c r="W10" s="13">
        <f>TIME(0,U10,V10)</f>
        <v>3.5300925925925925E-3</v>
      </c>
      <c r="X10" s="7">
        <v>92</v>
      </c>
      <c r="Y10" s="7">
        <f>X$2-X10</f>
        <v>43</v>
      </c>
      <c r="Z10" s="13">
        <f>W10+TIME(0,0,Y10)</f>
        <v>4.0277777777777777E-3</v>
      </c>
      <c r="AA10" s="7">
        <f>RANK(Z10,Z$8:Z$15,1)</f>
        <v>4</v>
      </c>
      <c r="AB10" s="7">
        <f>VLOOKUP(AA10,'Место-баллы'!$A$3:$E$52,2,0)</f>
        <v>85</v>
      </c>
      <c r="AC10" s="10"/>
      <c r="AD10" s="22" t="s">
        <v>137</v>
      </c>
      <c r="AE10" s="22" t="s">
        <v>150</v>
      </c>
      <c r="AF10" s="22" t="s">
        <v>173</v>
      </c>
      <c r="AG10" s="21" t="str">
        <f>CONCATENATE(0,":",AD10,":",AE10,".",AF10)</f>
        <v>0:00:11.03</v>
      </c>
      <c r="AH10" s="7">
        <v>4</v>
      </c>
      <c r="AI10" s="7">
        <f>VLOOKUP(AH10,'Место-баллы'!$A$3:$E$52,2,0)</f>
        <v>85</v>
      </c>
    </row>
    <row r="11" spans="2:35" x14ac:dyDescent="0.25">
      <c r="B11" s="7">
        <f>RANK(C11,C$8:C$15,0)</f>
        <v>4</v>
      </c>
      <c r="C11" s="7">
        <f>SUMIF($G$1:$AI$1,1,$G11:$AI11)</f>
        <v>331</v>
      </c>
      <c r="D11" s="10"/>
      <c r="E11" s="15" t="s">
        <v>81</v>
      </c>
      <c r="F11" s="15" t="s">
        <v>58</v>
      </c>
      <c r="G11" s="10"/>
      <c r="H11" s="7">
        <v>6</v>
      </c>
      <c r="I11" s="7">
        <v>5</v>
      </c>
      <c r="J11" s="13">
        <f>TIME(0,H11,I11)</f>
        <v>4.2245370370370371E-3</v>
      </c>
      <c r="K11" s="7">
        <v>112</v>
      </c>
      <c r="L11" s="7">
        <f>K$2-K11</f>
        <v>11</v>
      </c>
      <c r="M11" s="13">
        <f>J11+TIME(0,0,L11)</f>
        <v>4.3518518518518515E-3</v>
      </c>
      <c r="N11" s="7">
        <f>RANK(M11,M$8:M$15,1)</f>
        <v>5</v>
      </c>
      <c r="O11" s="7">
        <f>VLOOKUP(N11,'Место-баллы'!$A$3:$E$52,2,0)</f>
        <v>80</v>
      </c>
      <c r="P11" s="20"/>
      <c r="Q11" s="19">
        <v>370</v>
      </c>
      <c r="R11" s="19">
        <f>RANK(Q11,Q$8:Q$15,0)</f>
        <v>4</v>
      </c>
      <c r="S11" s="19">
        <f>VLOOKUP(R11,'Место-баллы'!$A$3:$E$52,2,0)</f>
        <v>85</v>
      </c>
      <c r="T11" s="10"/>
      <c r="U11" s="7">
        <v>5</v>
      </c>
      <c r="V11" s="7">
        <v>5</v>
      </c>
      <c r="W11" s="13">
        <f>TIME(0,U11,V11)</f>
        <v>3.5300925925925925E-3</v>
      </c>
      <c r="X11" s="7">
        <v>103</v>
      </c>
      <c r="Y11" s="7">
        <f>X$2-X11</f>
        <v>32</v>
      </c>
      <c r="Z11" s="13">
        <f>W11+TIME(0,0,Y11)</f>
        <v>3.9004629629629628E-3</v>
      </c>
      <c r="AA11" s="7">
        <f>RANK(Z11,Z$8:Z$15,1)</f>
        <v>2</v>
      </c>
      <c r="AB11" s="7">
        <f>VLOOKUP(AA11,'Место-баллы'!$A$3:$E$52,2,0)</f>
        <v>95</v>
      </c>
      <c r="AC11" s="10"/>
      <c r="AD11" s="22" t="s">
        <v>137</v>
      </c>
      <c r="AE11" s="22" t="s">
        <v>156</v>
      </c>
      <c r="AF11" s="22" t="s">
        <v>174</v>
      </c>
      <c r="AG11" s="21" t="str">
        <f>CONCATENATE(0,":",AD11,":",AE11,".",AF11)</f>
        <v>0:00:12.28</v>
      </c>
      <c r="AH11" s="7">
        <v>8</v>
      </c>
      <c r="AI11" s="7">
        <f>VLOOKUP(AH11,'Место-баллы'!$A$3:$E$52,2,0)</f>
        <v>71</v>
      </c>
    </row>
    <row r="12" spans="2:35" x14ac:dyDescent="0.25">
      <c r="B12" s="7">
        <f>RANK(C12,C$8:C$15,0)</f>
        <v>5</v>
      </c>
      <c r="C12" s="7">
        <f>SUMIF($G$1:$AI$1,1,$G12:$AI12)</f>
        <v>325</v>
      </c>
      <c r="D12" s="10"/>
      <c r="E12" s="15" t="s">
        <v>87</v>
      </c>
      <c r="F12" s="15" t="s">
        <v>88</v>
      </c>
      <c r="G12" s="10"/>
      <c r="H12" s="7">
        <v>6</v>
      </c>
      <c r="I12" s="7">
        <v>5</v>
      </c>
      <c r="J12" s="13">
        <f>TIME(0,H12,I12)</f>
        <v>4.2245370370370371E-3</v>
      </c>
      <c r="K12" s="7">
        <v>103</v>
      </c>
      <c r="L12" s="7">
        <f>K$2-K12</f>
        <v>20</v>
      </c>
      <c r="M12" s="13">
        <f>J12+TIME(0,0,L12)</f>
        <v>4.4560185185185189E-3</v>
      </c>
      <c r="N12" s="7">
        <f>RANK(M12,M$8:M$15,1)</f>
        <v>6</v>
      </c>
      <c r="O12" s="7">
        <f>VLOOKUP(N12,'Место-баллы'!$A$3:$E$52,2,0)</f>
        <v>75</v>
      </c>
      <c r="P12" s="20"/>
      <c r="Q12" s="19">
        <v>373</v>
      </c>
      <c r="R12" s="19">
        <f>RANK(Q12,Q$8:Q$15,0)</f>
        <v>2</v>
      </c>
      <c r="S12" s="19">
        <f>VLOOKUP(R12,'Место-баллы'!$A$3:$E$52,2,0)</f>
        <v>95</v>
      </c>
      <c r="T12" s="10"/>
      <c r="U12" s="7">
        <v>5</v>
      </c>
      <c r="V12" s="7">
        <v>5</v>
      </c>
      <c r="W12" s="13">
        <f>TIME(0,U12,V12)</f>
        <v>3.5300925925925925E-3</v>
      </c>
      <c r="X12" s="7">
        <v>72</v>
      </c>
      <c r="Y12" s="7">
        <f>X$2-X12</f>
        <v>63</v>
      </c>
      <c r="Z12" s="13">
        <f>W12+TIME(0,0,Y12)</f>
        <v>4.2592592592592595E-3</v>
      </c>
      <c r="AA12" s="7">
        <f>RANK(Z12,Z$8:Z$15,1)</f>
        <v>6</v>
      </c>
      <c r="AB12" s="7">
        <f>VLOOKUP(AA12,'Место-баллы'!$A$3:$E$52,2,0)</f>
        <v>75</v>
      </c>
      <c r="AC12" s="10"/>
      <c r="AD12" s="22" t="s">
        <v>137</v>
      </c>
      <c r="AE12" s="22" t="s">
        <v>150</v>
      </c>
      <c r="AF12" s="22" t="s">
        <v>155</v>
      </c>
      <c r="AG12" s="21" t="str">
        <f>CONCATENATE(0,":",AD12,":",AE12,".",AF12)</f>
        <v>0:00:11.20</v>
      </c>
      <c r="AH12" s="7">
        <v>5</v>
      </c>
      <c r="AI12" s="7">
        <f>VLOOKUP(AH12,'Место-баллы'!$A$3:$E$52,2,0)</f>
        <v>80</v>
      </c>
    </row>
    <row r="13" spans="2:35" x14ac:dyDescent="0.25">
      <c r="B13" s="7">
        <f>RANK(C13,C$8:C$15,0)</f>
        <v>6</v>
      </c>
      <c r="C13" s="7">
        <f>SUMIF($G$1:$AI$1,1,$G13:$AI13)</f>
        <v>316</v>
      </c>
      <c r="D13" s="10"/>
      <c r="E13" s="15" t="s">
        <v>86</v>
      </c>
      <c r="F13" s="15" t="s">
        <v>63</v>
      </c>
      <c r="G13" s="10"/>
      <c r="H13" s="7">
        <v>5</v>
      </c>
      <c r="I13" s="7">
        <v>40</v>
      </c>
      <c r="J13" s="13">
        <f>TIME(0,H13,I13)</f>
        <v>3.9351851851851848E-3</v>
      </c>
      <c r="K13" s="7">
        <v>123</v>
      </c>
      <c r="L13" s="7">
        <f>K$2-K13</f>
        <v>0</v>
      </c>
      <c r="M13" s="13">
        <f>J13+TIME(0,0,L13)</f>
        <v>3.9351851851851848E-3</v>
      </c>
      <c r="N13" s="7">
        <f>RANK(M13,M$8:M$15,1)</f>
        <v>2</v>
      </c>
      <c r="O13" s="7">
        <f>VLOOKUP(N13,'Место-баллы'!$A$3:$E$52,2,0)</f>
        <v>95</v>
      </c>
      <c r="P13" s="20"/>
      <c r="Q13" s="19">
        <v>338</v>
      </c>
      <c r="R13" s="19">
        <f>RANK(Q13,Q$8:Q$15,0)</f>
        <v>7</v>
      </c>
      <c r="S13" s="19">
        <f>VLOOKUP(R13,'Место-баллы'!$A$3:$E$52,2,0)</f>
        <v>73</v>
      </c>
      <c r="T13" s="10"/>
      <c r="U13" s="7">
        <v>5</v>
      </c>
      <c r="V13" s="7">
        <v>5</v>
      </c>
      <c r="W13" s="13">
        <f>TIME(0,U13,V13)</f>
        <v>3.5300925925925925E-3</v>
      </c>
      <c r="X13" s="7">
        <v>70</v>
      </c>
      <c r="Y13" s="7">
        <f>X$2-X13</f>
        <v>65</v>
      </c>
      <c r="Z13" s="13">
        <f>W13+TIME(0,0,Y13)</f>
        <v>4.2824074074074075E-3</v>
      </c>
      <c r="AA13" s="7">
        <f>RANK(Z13,Z$8:Z$15,1)</f>
        <v>7</v>
      </c>
      <c r="AB13" s="7">
        <f>VLOOKUP(AA13,'Место-баллы'!$A$3:$E$52,2,0)</f>
        <v>73</v>
      </c>
      <c r="AC13" s="10"/>
      <c r="AD13" s="22" t="s">
        <v>137</v>
      </c>
      <c r="AE13" s="22" t="s">
        <v>156</v>
      </c>
      <c r="AF13" s="22" t="s">
        <v>158</v>
      </c>
      <c r="AG13" s="21" t="str">
        <f>CONCATENATE(0,":",AD13,":",AE13,".",AF13)</f>
        <v>0:00:12.13</v>
      </c>
      <c r="AH13" s="7">
        <v>6</v>
      </c>
      <c r="AI13" s="7">
        <f>VLOOKUP(AH13,'Место-баллы'!$A$3:$E$52,2,0)</f>
        <v>75</v>
      </c>
    </row>
    <row r="14" spans="2:35" x14ac:dyDescent="0.25">
      <c r="B14" s="7">
        <f>RANK(C14,C$8:C$15,0)</f>
        <v>7</v>
      </c>
      <c r="C14" s="7">
        <f>SUMIF($G$1:$AI$1,1,$G14:$AI14)</f>
        <v>305</v>
      </c>
      <c r="D14" s="10"/>
      <c r="E14" s="15" t="s">
        <v>80</v>
      </c>
      <c r="F14" s="15" t="s">
        <v>63</v>
      </c>
      <c r="G14" s="10"/>
      <c r="H14" s="7">
        <v>6</v>
      </c>
      <c r="I14" s="7">
        <v>5</v>
      </c>
      <c r="J14" s="13">
        <f>TIME(0,H14,I14)</f>
        <v>4.2245370370370371E-3</v>
      </c>
      <c r="K14" s="7">
        <v>79</v>
      </c>
      <c r="L14" s="7">
        <f>K$2-K14</f>
        <v>44</v>
      </c>
      <c r="M14" s="13">
        <f>J14+TIME(0,0,L14)</f>
        <v>4.7337962962962967E-3</v>
      </c>
      <c r="N14" s="7">
        <f>RANK(M14,M$8:M$15,1)</f>
        <v>7</v>
      </c>
      <c r="O14" s="7">
        <f>VLOOKUP(N14,'Место-баллы'!$A$3:$E$52,2,0)</f>
        <v>73</v>
      </c>
      <c r="P14" s="20"/>
      <c r="Q14" s="19">
        <v>325</v>
      </c>
      <c r="R14" s="19">
        <f>RANK(Q14,Q$8:Q$15,0)</f>
        <v>8</v>
      </c>
      <c r="S14" s="19">
        <f>VLOOKUP(R14,'Место-баллы'!$A$3:$E$52,2,0)</f>
        <v>71</v>
      </c>
      <c r="T14" s="10"/>
      <c r="U14" s="7">
        <v>5</v>
      </c>
      <c r="V14" s="7">
        <v>5</v>
      </c>
      <c r="W14" s="13">
        <f>TIME(0,U14,V14)</f>
        <v>3.5300925925925925E-3</v>
      </c>
      <c r="X14" s="7">
        <v>62</v>
      </c>
      <c r="Y14" s="7">
        <f>X$2-X14</f>
        <v>73</v>
      </c>
      <c r="Z14" s="13">
        <f>W14+TIME(0,0,Y14)</f>
        <v>4.3749999999999995E-3</v>
      </c>
      <c r="AA14" s="7">
        <f>RANK(Z14,Z$8:Z$15,1)</f>
        <v>8</v>
      </c>
      <c r="AB14" s="7">
        <f>VLOOKUP(AA14,'Место-баллы'!$A$3:$E$52,2,0)</f>
        <v>71</v>
      </c>
      <c r="AC14" s="10"/>
      <c r="AD14" s="22" t="s">
        <v>137</v>
      </c>
      <c r="AE14" s="22" t="s">
        <v>159</v>
      </c>
      <c r="AF14" s="22" t="s">
        <v>170</v>
      </c>
      <c r="AG14" s="21" t="str">
        <f>CONCATENATE(0,":",AD14,":",AE14,".",AF14)</f>
        <v>0:00:10.87</v>
      </c>
      <c r="AH14" s="7">
        <v>3</v>
      </c>
      <c r="AI14" s="7">
        <f>VLOOKUP(AH14,'Место-баллы'!$A$3:$E$52,2,0)</f>
        <v>90</v>
      </c>
    </row>
    <row r="15" spans="2:35" x14ac:dyDescent="0.25">
      <c r="B15" s="7">
        <f>RANK(C15,C$8:C$15,0)</f>
        <v>8</v>
      </c>
      <c r="C15" s="7">
        <f>SUMIF($G$1:$AI$1,1,$G15:$AI15)</f>
        <v>299</v>
      </c>
      <c r="D15" s="10"/>
      <c r="E15" s="15" t="s">
        <v>79</v>
      </c>
      <c r="F15" s="15" t="s">
        <v>60</v>
      </c>
      <c r="G15" s="10"/>
      <c r="H15" s="7">
        <v>6</v>
      </c>
      <c r="I15" s="7">
        <v>5</v>
      </c>
      <c r="J15" s="13">
        <f>TIME(0,H15,I15)</f>
        <v>4.2245370370370371E-3</v>
      </c>
      <c r="K15" s="7">
        <v>78</v>
      </c>
      <c r="L15" s="7">
        <f>K$2-K15</f>
        <v>45</v>
      </c>
      <c r="M15" s="13">
        <f>J15+TIME(0,0,L15)</f>
        <v>4.7453703703703703E-3</v>
      </c>
      <c r="N15" s="7">
        <f>RANK(M15,M$8:M$15,1)</f>
        <v>8</v>
      </c>
      <c r="O15" s="7">
        <f>VLOOKUP(N15,'Место-баллы'!$A$3:$E$52,2,0)</f>
        <v>71</v>
      </c>
      <c r="P15" s="20"/>
      <c r="Q15" s="19">
        <v>358</v>
      </c>
      <c r="R15" s="19">
        <f>RANK(Q15,Q$8:Q$15,0)</f>
        <v>6</v>
      </c>
      <c r="S15" s="19">
        <f>VLOOKUP(R15,'Место-баллы'!$A$3:$E$52,2,0)</f>
        <v>75</v>
      </c>
      <c r="T15" s="10"/>
      <c r="U15" s="7">
        <v>5</v>
      </c>
      <c r="V15" s="7">
        <v>5</v>
      </c>
      <c r="W15" s="13">
        <f>TIME(0,U15,V15)</f>
        <v>3.5300925925925925E-3</v>
      </c>
      <c r="X15" s="7">
        <v>90</v>
      </c>
      <c r="Y15" s="7">
        <f>X$2-X15</f>
        <v>45</v>
      </c>
      <c r="Z15" s="13">
        <f>W15+TIME(0,0,Y15)</f>
        <v>4.0509259259259257E-3</v>
      </c>
      <c r="AA15" s="7">
        <f>RANK(Z15,Z$8:Z$15,1)</f>
        <v>5</v>
      </c>
      <c r="AB15" s="7">
        <f>VLOOKUP(AA15,'Место-баллы'!$A$3:$E$52,2,0)</f>
        <v>80</v>
      </c>
      <c r="AC15" s="10"/>
      <c r="AD15" s="23" t="s">
        <v>137</v>
      </c>
      <c r="AE15" s="22" t="s">
        <v>156</v>
      </c>
      <c r="AF15" s="22" t="s">
        <v>171</v>
      </c>
      <c r="AG15" s="21" t="str">
        <f>CONCATENATE(0,":",AD15,":",AE15,".",AF15)</f>
        <v>0:00:12.17</v>
      </c>
      <c r="AH15" s="7">
        <v>7</v>
      </c>
      <c r="AI15" s="7">
        <f>VLOOKUP(AH15,'Место-баллы'!$A$3:$E$52,2,0)</f>
        <v>73</v>
      </c>
    </row>
    <row r="16" spans="2:3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</sheetData>
  <autoFilter ref="B7:AI7" xr:uid="{DB49962F-DAC2-4C9A-9CEE-CD0D499C356F}">
    <sortState xmlns:xlrd2="http://schemas.microsoft.com/office/spreadsheetml/2017/richdata2" ref="B8:AI15">
      <sortCondition ref="B7"/>
    </sortState>
  </autoFilter>
  <mergeCells count="6">
    <mergeCell ref="AD5:AI6"/>
    <mergeCell ref="B5:C6"/>
    <mergeCell ref="H5:O6"/>
    <mergeCell ref="Q5:S6"/>
    <mergeCell ref="U5:AB6"/>
    <mergeCell ref="E5:F6"/>
  </mergeCells>
  <printOptions horizontalCentered="1" verticalCentered="1"/>
  <pageMargins left="0" right="0" top="0" bottom="0" header="0" footer="0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AD6CE-AC27-433C-B752-0E480B629E1E}">
  <sheetPr>
    <pageSetUpPr fitToPage="1"/>
  </sheetPr>
  <dimension ref="B1:AI49"/>
  <sheetViews>
    <sheetView zoomScaleNormal="100" workbookViewId="0">
      <selection activeCell="F3" sqref="F3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.140625" bestFit="1" customWidth="1"/>
    <col min="6" max="6" width="15.140625" bestFit="1" customWidth="1"/>
    <col min="7" max="7" width="1.42578125" customWidth="1"/>
    <col min="8" max="8" width="5.140625" hidden="1" customWidth="1" outlineLevel="1"/>
    <col min="9" max="9" width="4.28515625" hidden="1" customWidth="1" outlineLevel="1"/>
    <col min="10" max="10" width="7.140625" customWidth="1" collapsed="1"/>
    <col min="11" max="11" width="6.85546875" customWidth="1"/>
    <col min="12" max="12" width="7.85546875" hidden="1" customWidth="1" outlineLevel="1"/>
    <col min="13" max="13" width="7.140625" hidden="1" customWidth="1" outlineLevel="1"/>
    <col min="14" max="14" width="7.140625" customWidth="1" collapsed="1"/>
    <col min="15" max="15" width="6.85546875" customWidth="1"/>
    <col min="16" max="16" width="1.42578125" style="16" customWidth="1"/>
    <col min="17" max="17" width="6.85546875" style="16" customWidth="1"/>
    <col min="18" max="18" width="7.140625" style="16" customWidth="1"/>
    <col min="19" max="19" width="6.85546875" style="16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hidden="1" customWidth="1" outlineLevel="1"/>
    <col min="24" max="24" width="6.85546875" customWidth="1" collapsed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8.42578125" hidden="1" customWidth="1" outlineLevel="1"/>
    <col min="33" max="33" width="9.7109375" bestFit="1" customWidth="1" collapsed="1"/>
    <col min="34" max="34" width="7.140625" customWidth="1"/>
    <col min="35" max="35" width="6.85546875" customWidth="1"/>
  </cols>
  <sheetData>
    <row r="1" spans="2:35" x14ac:dyDescent="0.25">
      <c r="E1" s="12"/>
      <c r="F1" s="12"/>
      <c r="H1" s="3"/>
      <c r="I1" s="3"/>
      <c r="J1" s="3"/>
      <c r="K1" s="3"/>
      <c r="L1" s="3"/>
      <c r="M1" s="3"/>
      <c r="N1" s="3"/>
      <c r="O1" s="4">
        <v>1</v>
      </c>
      <c r="Q1" s="17"/>
      <c r="R1" s="17"/>
      <c r="S1" s="18">
        <v>1</v>
      </c>
      <c r="U1" s="3"/>
      <c r="V1" s="3"/>
      <c r="W1" s="3"/>
      <c r="X1" s="3"/>
      <c r="Y1" s="3"/>
      <c r="Z1" s="3"/>
      <c r="AA1" s="3"/>
      <c r="AB1" s="4">
        <v>1</v>
      </c>
      <c r="AD1" s="3"/>
      <c r="AE1" s="3"/>
      <c r="AF1" s="3"/>
      <c r="AG1" s="3"/>
      <c r="AH1" s="3"/>
      <c r="AI1" s="4">
        <v>1</v>
      </c>
    </row>
    <row r="2" spans="2:35" x14ac:dyDescent="0.25">
      <c r="E2" s="12"/>
      <c r="F2" s="12"/>
      <c r="H2" s="3"/>
      <c r="I2" s="3"/>
      <c r="J2" s="3"/>
      <c r="K2" s="5">
        <v>123</v>
      </c>
      <c r="L2" s="3"/>
      <c r="M2" s="3"/>
      <c r="N2" s="3"/>
      <c r="O2" s="3"/>
      <c r="Q2" s="17"/>
      <c r="R2" s="17"/>
      <c r="S2" s="17"/>
      <c r="U2" s="3"/>
      <c r="V2" s="3"/>
      <c r="W2" s="3"/>
      <c r="X2" s="5">
        <f>3*(21+15+9)</f>
        <v>135</v>
      </c>
      <c r="Y2" s="3"/>
      <c r="Z2" s="3"/>
      <c r="AA2" s="3"/>
      <c r="AB2" s="3"/>
      <c r="AD2" s="3"/>
      <c r="AE2" s="3"/>
      <c r="AF2" s="3"/>
      <c r="AG2" s="3"/>
      <c r="AH2" s="3"/>
      <c r="AI2" s="3"/>
    </row>
    <row r="3" spans="2:35" x14ac:dyDescent="0.25">
      <c r="E3" s="12"/>
      <c r="F3" s="12"/>
      <c r="H3" s="3"/>
      <c r="I3" s="3"/>
      <c r="J3" s="3"/>
      <c r="K3" s="6" t="s">
        <v>135</v>
      </c>
      <c r="L3" s="3"/>
      <c r="M3" s="3"/>
      <c r="N3" s="3"/>
      <c r="O3" s="3"/>
      <c r="Q3" s="17"/>
      <c r="R3" s="17"/>
      <c r="S3" s="17"/>
      <c r="U3" s="3"/>
      <c r="V3" s="3"/>
      <c r="W3" s="3"/>
      <c r="X3" s="6" t="s">
        <v>18</v>
      </c>
      <c r="Y3" s="3"/>
      <c r="Z3" s="3"/>
      <c r="AA3" s="3"/>
      <c r="AB3" s="3"/>
      <c r="AD3" s="3"/>
      <c r="AE3" s="3"/>
      <c r="AF3" s="3"/>
      <c r="AG3" s="3"/>
      <c r="AH3" s="3"/>
      <c r="AI3" s="3"/>
    </row>
    <row r="4" spans="2:35" x14ac:dyDescent="0.25">
      <c r="H4" s="3"/>
      <c r="I4" s="3"/>
      <c r="J4" s="3"/>
      <c r="K4" s="3"/>
      <c r="L4" s="3"/>
      <c r="M4" s="3"/>
      <c r="N4" s="3"/>
      <c r="O4" s="3"/>
      <c r="Q4" s="17"/>
      <c r="R4" s="17"/>
      <c r="S4" s="17"/>
      <c r="U4" s="3"/>
      <c r="V4" s="3"/>
      <c r="W4" s="3"/>
      <c r="X4" s="3"/>
      <c r="Y4" s="3"/>
      <c r="Z4" s="3"/>
      <c r="AA4" s="3"/>
      <c r="AB4" s="3"/>
      <c r="AD4" s="3"/>
      <c r="AE4" s="3"/>
      <c r="AF4" s="3"/>
      <c r="AG4" s="3"/>
      <c r="AH4" s="3"/>
      <c r="AI4" s="3"/>
    </row>
    <row r="5" spans="2:35" ht="15" customHeight="1" x14ac:dyDescent="0.25">
      <c r="B5" s="32" t="s">
        <v>4</v>
      </c>
      <c r="C5" s="33"/>
      <c r="D5" s="7"/>
      <c r="E5" s="26" t="s">
        <v>25</v>
      </c>
      <c r="F5" s="28"/>
      <c r="G5" s="7"/>
      <c r="H5" s="26" t="s">
        <v>16</v>
      </c>
      <c r="I5" s="27"/>
      <c r="J5" s="27"/>
      <c r="K5" s="27"/>
      <c r="L5" s="27"/>
      <c r="M5" s="27"/>
      <c r="N5" s="27"/>
      <c r="O5" s="28"/>
      <c r="P5" s="19"/>
      <c r="Q5" s="34" t="s">
        <v>19</v>
      </c>
      <c r="R5" s="34"/>
      <c r="S5" s="35"/>
      <c r="T5" s="7"/>
      <c r="U5" s="26" t="s">
        <v>20</v>
      </c>
      <c r="V5" s="27"/>
      <c r="W5" s="27"/>
      <c r="X5" s="27"/>
      <c r="Y5" s="27"/>
      <c r="Z5" s="27"/>
      <c r="AA5" s="27"/>
      <c r="AB5" s="28"/>
      <c r="AC5" s="7"/>
      <c r="AD5" s="26" t="s">
        <v>5</v>
      </c>
      <c r="AE5" s="27"/>
      <c r="AF5" s="27"/>
      <c r="AG5" s="27"/>
      <c r="AH5" s="27"/>
      <c r="AI5" s="28"/>
    </row>
    <row r="6" spans="2:35" x14ac:dyDescent="0.25">
      <c r="B6" s="33"/>
      <c r="C6" s="33"/>
      <c r="D6" s="8"/>
      <c r="E6" s="29"/>
      <c r="F6" s="31"/>
      <c r="G6" s="8"/>
      <c r="H6" s="29"/>
      <c r="I6" s="30"/>
      <c r="J6" s="30"/>
      <c r="K6" s="30"/>
      <c r="L6" s="30"/>
      <c r="M6" s="30"/>
      <c r="N6" s="30"/>
      <c r="O6" s="31"/>
      <c r="P6" s="20"/>
      <c r="Q6" s="36"/>
      <c r="R6" s="36"/>
      <c r="S6" s="37"/>
      <c r="T6" s="8"/>
      <c r="U6" s="29"/>
      <c r="V6" s="30"/>
      <c r="W6" s="30"/>
      <c r="X6" s="30"/>
      <c r="Y6" s="30"/>
      <c r="Z6" s="30"/>
      <c r="AA6" s="30"/>
      <c r="AB6" s="31"/>
      <c r="AC6" s="8"/>
      <c r="AD6" s="29"/>
      <c r="AE6" s="30"/>
      <c r="AF6" s="30"/>
      <c r="AG6" s="30"/>
      <c r="AH6" s="30"/>
      <c r="AI6" s="31"/>
    </row>
    <row r="7" spans="2:35" ht="25.5" x14ac:dyDescent="0.25">
      <c r="B7" s="38" t="s">
        <v>6</v>
      </c>
      <c r="C7" s="38" t="s">
        <v>7</v>
      </c>
      <c r="D7" s="9"/>
      <c r="E7" s="14" t="s">
        <v>8</v>
      </c>
      <c r="F7" s="14" t="s">
        <v>37</v>
      </c>
      <c r="G7" s="9"/>
      <c r="H7" s="11" t="s">
        <v>9</v>
      </c>
      <c r="I7" s="11" t="s">
        <v>10</v>
      </c>
      <c r="J7" s="11" t="s">
        <v>11</v>
      </c>
      <c r="K7" s="38" t="s">
        <v>14</v>
      </c>
      <c r="L7" s="11" t="s">
        <v>15</v>
      </c>
      <c r="M7" s="11" t="s">
        <v>11</v>
      </c>
      <c r="N7" s="11" t="s">
        <v>12</v>
      </c>
      <c r="O7" s="11" t="s">
        <v>13</v>
      </c>
      <c r="P7" s="20"/>
      <c r="Q7" s="39" t="s">
        <v>14</v>
      </c>
      <c r="R7" s="14" t="s">
        <v>12</v>
      </c>
      <c r="S7" s="14" t="s">
        <v>13</v>
      </c>
      <c r="T7" s="9"/>
      <c r="U7" s="11" t="s">
        <v>9</v>
      </c>
      <c r="V7" s="11" t="s">
        <v>10</v>
      </c>
      <c r="W7" s="11" t="s">
        <v>11</v>
      </c>
      <c r="X7" s="38" t="s">
        <v>14</v>
      </c>
      <c r="Y7" s="11" t="s">
        <v>15</v>
      </c>
      <c r="Z7" s="11" t="s">
        <v>11</v>
      </c>
      <c r="AA7" s="11" t="s">
        <v>12</v>
      </c>
      <c r="AB7" s="11" t="s">
        <v>13</v>
      </c>
      <c r="AC7" s="9"/>
      <c r="AD7" s="11" t="s">
        <v>9</v>
      </c>
      <c r="AE7" s="11" t="s">
        <v>10</v>
      </c>
      <c r="AF7" s="11" t="s">
        <v>28</v>
      </c>
      <c r="AG7" s="11" t="s">
        <v>11</v>
      </c>
      <c r="AH7" s="11" t="s">
        <v>12</v>
      </c>
      <c r="AI7" s="11" t="s">
        <v>13</v>
      </c>
    </row>
    <row r="8" spans="2:35" x14ac:dyDescent="0.25">
      <c r="B8" s="7">
        <f>RANK(C8,C$8:C$17,0)</f>
        <v>1</v>
      </c>
      <c r="C8" s="7">
        <f>SUMIF($G$1:$AI$1,1,$G8:$AI8)</f>
        <v>380</v>
      </c>
      <c r="D8" s="10"/>
      <c r="E8" s="15" t="s">
        <v>99</v>
      </c>
      <c r="F8" s="15" t="s">
        <v>73</v>
      </c>
      <c r="G8" s="10"/>
      <c r="H8" s="7">
        <v>5</v>
      </c>
      <c r="I8" s="7">
        <v>43</v>
      </c>
      <c r="J8" s="13">
        <f>TIME(0,H8,I8)</f>
        <v>3.9699074074074072E-3</v>
      </c>
      <c r="K8" s="7">
        <v>123</v>
      </c>
      <c r="L8" s="7">
        <f>K$2-K8</f>
        <v>0</v>
      </c>
      <c r="M8" s="13">
        <f>J8+TIME(0,0,L8)</f>
        <v>3.9699074074074072E-3</v>
      </c>
      <c r="N8" s="7">
        <f>RANK(M8,M$8:M$17,1)</f>
        <v>4</v>
      </c>
      <c r="O8" s="7">
        <f>VLOOKUP(N8,'Место-баллы'!$A$3:$E$52,2,0)</f>
        <v>85</v>
      </c>
      <c r="P8" s="20"/>
      <c r="Q8" s="19">
        <v>383</v>
      </c>
      <c r="R8" s="19">
        <f>RANK(Q8,Q$8:Q$17,0)</f>
        <v>2</v>
      </c>
      <c r="S8" s="19">
        <f>VLOOKUP(R8,'Место-баллы'!$A$3:$E$52,2,0)</f>
        <v>95</v>
      </c>
      <c r="T8" s="10"/>
      <c r="U8" s="7">
        <v>5</v>
      </c>
      <c r="V8" s="7">
        <v>5</v>
      </c>
      <c r="W8" s="13">
        <f>TIME(0,U8,V8)</f>
        <v>3.5300925925925925E-3</v>
      </c>
      <c r="X8" s="7">
        <v>89</v>
      </c>
      <c r="Y8" s="7">
        <f>X$2-X8</f>
        <v>46</v>
      </c>
      <c r="Z8" s="13">
        <f>W8+TIME(0,0,Y8)</f>
        <v>4.0625000000000001E-3</v>
      </c>
      <c r="AA8" s="7">
        <f>RANK(Z8,Z$8:Z$17,1)</f>
        <v>1</v>
      </c>
      <c r="AB8" s="7">
        <f>VLOOKUP(AA8,'Место-баллы'!$A$3:$E$52,2,0)</f>
        <v>100</v>
      </c>
      <c r="AC8" s="10"/>
      <c r="AD8" s="23" t="s">
        <v>137</v>
      </c>
      <c r="AE8" s="22" t="s">
        <v>159</v>
      </c>
      <c r="AF8" s="22" t="s">
        <v>176</v>
      </c>
      <c r="AG8" s="21" t="str">
        <f>CONCATENATE(0,":",AD8,":",AE8,".",AF8)</f>
        <v>0:00:10.41</v>
      </c>
      <c r="AH8" s="7">
        <v>1</v>
      </c>
      <c r="AI8" s="7">
        <f>VLOOKUP(AH8,'Место-баллы'!$A$3:$E$52,2,0)</f>
        <v>100</v>
      </c>
    </row>
    <row r="9" spans="2:35" x14ac:dyDescent="0.25">
      <c r="B9" s="7">
        <f>RANK(C9,C$8:C$17,0)</f>
        <v>2</v>
      </c>
      <c r="C9" s="7">
        <f>SUMIF($G$1:$AI$1,1,$G9:$AI9)</f>
        <v>375</v>
      </c>
      <c r="D9" s="10"/>
      <c r="E9" s="15" t="s">
        <v>96</v>
      </c>
      <c r="F9" s="15" t="s">
        <v>73</v>
      </c>
      <c r="G9" s="10"/>
      <c r="H9" s="7">
        <v>5</v>
      </c>
      <c r="I9" s="7">
        <v>27</v>
      </c>
      <c r="J9" s="13">
        <f>TIME(0,H9,I9)</f>
        <v>3.7847222222222223E-3</v>
      </c>
      <c r="K9" s="7">
        <v>123</v>
      </c>
      <c r="L9" s="7">
        <f>K$2-K9</f>
        <v>0</v>
      </c>
      <c r="M9" s="13">
        <f>J9+TIME(0,0,L9)</f>
        <v>3.7847222222222223E-3</v>
      </c>
      <c r="N9" s="7">
        <f>RANK(M9,M$8:M$17,1)</f>
        <v>2</v>
      </c>
      <c r="O9" s="7">
        <f>VLOOKUP(N9,'Место-баллы'!$A$3:$E$52,2,0)</f>
        <v>95</v>
      </c>
      <c r="P9" s="20"/>
      <c r="Q9" s="19">
        <v>390</v>
      </c>
      <c r="R9" s="19">
        <f>RANK(Q9,Q$8:Q$17,0)</f>
        <v>1</v>
      </c>
      <c r="S9" s="19">
        <f>VLOOKUP(R9,'Место-баллы'!$A$3:$E$52,2,0)</f>
        <v>100</v>
      </c>
      <c r="T9" s="10"/>
      <c r="U9" s="7">
        <v>5</v>
      </c>
      <c r="V9" s="7">
        <v>5</v>
      </c>
      <c r="W9" s="13">
        <f>TIME(0,U9,V9)</f>
        <v>3.5300925925925925E-3</v>
      </c>
      <c r="X9" s="7">
        <v>87</v>
      </c>
      <c r="Y9" s="7">
        <f>X$2-X9</f>
        <v>48</v>
      </c>
      <c r="Z9" s="13">
        <f>W9+TIME(0,0,Y9)</f>
        <v>4.0856481481481481E-3</v>
      </c>
      <c r="AA9" s="7">
        <f>RANK(Z9,Z$8:Z$17,1)</f>
        <v>2</v>
      </c>
      <c r="AB9" s="7">
        <f>VLOOKUP(AA9,'Место-баллы'!$A$3:$E$52,2,0)</f>
        <v>95</v>
      </c>
      <c r="AC9" s="10"/>
      <c r="AD9" s="23" t="s">
        <v>137</v>
      </c>
      <c r="AE9" s="22" t="s">
        <v>159</v>
      </c>
      <c r="AF9" s="22" t="s">
        <v>179</v>
      </c>
      <c r="AG9" s="21" t="str">
        <f>CONCATENATE(0,":",AD9,":",AE9,".",AF9)</f>
        <v>0:00:10.77</v>
      </c>
      <c r="AH9" s="7">
        <v>4</v>
      </c>
      <c r="AI9" s="7">
        <f>VLOOKUP(AH9,'Место-баллы'!$A$3:$E$52,2,0)</f>
        <v>85</v>
      </c>
    </row>
    <row r="10" spans="2:35" x14ac:dyDescent="0.25">
      <c r="B10" s="7">
        <f>RANK(C10,C$8:C$17,0)</f>
        <v>3</v>
      </c>
      <c r="C10" s="7">
        <f>SUMIF($G$1:$AI$1,1,$G10:$AI10)</f>
        <v>348</v>
      </c>
      <c r="D10" s="10"/>
      <c r="E10" s="15" t="s">
        <v>93</v>
      </c>
      <c r="F10" s="15" t="s">
        <v>63</v>
      </c>
      <c r="G10" s="10"/>
      <c r="H10" s="7">
        <v>5</v>
      </c>
      <c r="I10" s="7">
        <v>18</v>
      </c>
      <c r="J10" s="13">
        <f>TIME(0,H10,I10)</f>
        <v>3.6805555555555554E-3</v>
      </c>
      <c r="K10" s="7">
        <v>123</v>
      </c>
      <c r="L10" s="7">
        <f>K$2-K10</f>
        <v>0</v>
      </c>
      <c r="M10" s="13">
        <f>J10+TIME(0,0,L10)</f>
        <v>3.6805555555555554E-3</v>
      </c>
      <c r="N10" s="7">
        <f>RANK(M10,M$8:M$17,1)</f>
        <v>1</v>
      </c>
      <c r="O10" s="7">
        <f>VLOOKUP(N10,'Место-баллы'!$A$3:$E$52,2,0)</f>
        <v>100</v>
      </c>
      <c r="P10" s="20"/>
      <c r="Q10" s="19">
        <v>350</v>
      </c>
      <c r="R10" s="19">
        <f>RANK(Q10,Q$8:Q$17,0)</f>
        <v>7</v>
      </c>
      <c r="S10" s="19">
        <f>VLOOKUP(R10,'Место-баллы'!$A$3:$E$52,2,0)</f>
        <v>73</v>
      </c>
      <c r="T10" s="10"/>
      <c r="U10" s="7">
        <v>5</v>
      </c>
      <c r="V10" s="7">
        <v>5</v>
      </c>
      <c r="W10" s="13">
        <f>TIME(0,U10,V10)</f>
        <v>3.5300925925925925E-3</v>
      </c>
      <c r="X10" s="7">
        <v>75</v>
      </c>
      <c r="Y10" s="7">
        <f>X$2-X10</f>
        <v>60</v>
      </c>
      <c r="Z10" s="13">
        <f>W10+TIME(0,0,Y10)</f>
        <v>4.2245370370370371E-3</v>
      </c>
      <c r="AA10" s="7">
        <f>RANK(Z10,Z$8:Z$17,1)</f>
        <v>4</v>
      </c>
      <c r="AB10" s="7">
        <f>VLOOKUP(AA10,'Место-баллы'!$A$3:$E$52,2,0)</f>
        <v>85</v>
      </c>
      <c r="AC10" s="10"/>
      <c r="AD10" s="23" t="s">
        <v>137</v>
      </c>
      <c r="AE10" s="22" t="s">
        <v>159</v>
      </c>
      <c r="AF10" s="22" t="s">
        <v>175</v>
      </c>
      <c r="AG10" s="21" t="str">
        <f>CONCATENATE(0,":",AD10,":",AE10,".",AF10)</f>
        <v>0:00:10.76</v>
      </c>
      <c r="AH10" s="7">
        <v>3</v>
      </c>
      <c r="AI10" s="7">
        <f>VLOOKUP(AH10,'Место-баллы'!$A$3:$E$52,2,0)</f>
        <v>90</v>
      </c>
    </row>
    <row r="11" spans="2:35" x14ac:dyDescent="0.25">
      <c r="B11" s="7">
        <f>RANK(C11,C$8:C$17,0)</f>
        <v>4</v>
      </c>
      <c r="C11" s="7">
        <f>SUMIF($G$1:$AI$1,1,$G11:$AI11)</f>
        <v>345</v>
      </c>
      <c r="D11" s="10"/>
      <c r="E11" s="15" t="s">
        <v>98</v>
      </c>
      <c r="F11" s="15" t="s">
        <v>73</v>
      </c>
      <c r="G11" s="10"/>
      <c r="H11" s="7">
        <v>6</v>
      </c>
      <c r="I11" s="7">
        <v>5</v>
      </c>
      <c r="J11" s="13">
        <f>TIME(0,H11,I11)</f>
        <v>4.2245370370370371E-3</v>
      </c>
      <c r="K11" s="7">
        <v>120</v>
      </c>
      <c r="L11" s="7">
        <f>K$2-K11</f>
        <v>3</v>
      </c>
      <c r="M11" s="13">
        <f>J11+TIME(0,0,L11)</f>
        <v>4.2592592592592595E-3</v>
      </c>
      <c r="N11" s="7">
        <f>RANK(M11,M$8:M$17,1)</f>
        <v>6</v>
      </c>
      <c r="O11" s="7">
        <f>VLOOKUP(N11,'Место-баллы'!$A$3:$E$52,2,0)</f>
        <v>75</v>
      </c>
      <c r="P11" s="20"/>
      <c r="Q11" s="19">
        <v>367</v>
      </c>
      <c r="R11" s="19">
        <f>RANK(Q11,Q$8:Q$17,0)</f>
        <v>4</v>
      </c>
      <c r="S11" s="19">
        <f>VLOOKUP(R11,'Место-баллы'!$A$3:$E$52,2,0)</f>
        <v>85</v>
      </c>
      <c r="T11" s="10"/>
      <c r="U11" s="7">
        <v>5</v>
      </c>
      <c r="V11" s="7">
        <v>5</v>
      </c>
      <c r="W11" s="13">
        <f>TIME(0,U11,V11)</f>
        <v>3.5300925925925925E-3</v>
      </c>
      <c r="X11" s="7">
        <v>78</v>
      </c>
      <c r="Y11" s="7">
        <f>X$2-X11</f>
        <v>57</v>
      </c>
      <c r="Z11" s="13">
        <f>W11+TIME(0,0,Y11)</f>
        <v>4.1898148148148146E-3</v>
      </c>
      <c r="AA11" s="7">
        <f>RANK(Z11,Z$8:Z$17,1)</f>
        <v>3</v>
      </c>
      <c r="AB11" s="7">
        <f>VLOOKUP(AA11,'Место-баллы'!$A$3:$E$52,2,0)</f>
        <v>90</v>
      </c>
      <c r="AC11" s="10"/>
      <c r="AD11" s="23" t="s">
        <v>137</v>
      </c>
      <c r="AE11" s="22" t="s">
        <v>159</v>
      </c>
      <c r="AF11" s="22" t="s">
        <v>180</v>
      </c>
      <c r="AG11" s="21" t="str">
        <f>CONCATENATE(0,":",AD11,":",AE11,".",AF11)</f>
        <v>0:00:10.65</v>
      </c>
      <c r="AH11" s="7">
        <v>2</v>
      </c>
      <c r="AI11" s="7">
        <f>VLOOKUP(AH11,'Место-баллы'!$A$3:$E$52,2,0)</f>
        <v>95</v>
      </c>
    </row>
    <row r="12" spans="2:35" x14ac:dyDescent="0.25">
      <c r="B12" s="7">
        <f>RANK(C12,C$8:C$17,0)</f>
        <v>5</v>
      </c>
      <c r="C12" s="7">
        <f>SUMIF($G$1:$AI$1,1,$G12:$AI12)</f>
        <v>311</v>
      </c>
      <c r="D12" s="10"/>
      <c r="E12" s="15" t="s">
        <v>95</v>
      </c>
      <c r="F12" s="15" t="s">
        <v>42</v>
      </c>
      <c r="G12" s="10"/>
      <c r="H12" s="7">
        <v>5</v>
      </c>
      <c r="I12" s="7">
        <v>31</v>
      </c>
      <c r="J12" s="13">
        <f>TIME(0,H12,I12)</f>
        <v>3.8310185185185183E-3</v>
      </c>
      <c r="K12" s="7">
        <v>123</v>
      </c>
      <c r="L12" s="7">
        <f>K$2-K12</f>
        <v>0</v>
      </c>
      <c r="M12" s="13">
        <f>J12+TIME(0,0,L12)</f>
        <v>3.8310185185185183E-3</v>
      </c>
      <c r="N12" s="7">
        <f>RANK(M12,M$8:M$17,1)</f>
        <v>3</v>
      </c>
      <c r="O12" s="7">
        <f>VLOOKUP(N12,'Место-баллы'!$A$3:$E$52,2,0)</f>
        <v>90</v>
      </c>
      <c r="P12" s="20"/>
      <c r="Q12" s="19">
        <v>352</v>
      </c>
      <c r="R12" s="19">
        <f>RANK(Q12,Q$8:Q$17,0)</f>
        <v>6</v>
      </c>
      <c r="S12" s="19">
        <f>VLOOKUP(R12,'Место-баллы'!$A$3:$E$52,2,0)</f>
        <v>75</v>
      </c>
      <c r="T12" s="10"/>
      <c r="U12" s="7">
        <v>5</v>
      </c>
      <c r="V12" s="7">
        <v>5</v>
      </c>
      <c r="W12" s="13">
        <f>TIME(0,U12,V12)</f>
        <v>3.5300925925925925E-3</v>
      </c>
      <c r="X12" s="7">
        <v>57</v>
      </c>
      <c r="Y12" s="7">
        <f>X$2-X12</f>
        <v>78</v>
      </c>
      <c r="Z12" s="13">
        <f>W12+TIME(0,0,Y12)</f>
        <v>4.43287037037037E-3</v>
      </c>
      <c r="AA12" s="7">
        <f>RANK(Z12,Z$8:Z$17,1)</f>
        <v>8</v>
      </c>
      <c r="AB12" s="7">
        <f>VLOOKUP(AA12,'Место-баллы'!$A$3:$E$52,2,0)</f>
        <v>71</v>
      </c>
      <c r="AC12" s="10"/>
      <c r="AD12" s="23" t="s">
        <v>137</v>
      </c>
      <c r="AE12" s="22" t="s">
        <v>150</v>
      </c>
      <c r="AF12" s="22" t="s">
        <v>175</v>
      </c>
      <c r="AG12" s="21" t="str">
        <f>CONCATENATE(0,":",AD12,":",AE12,".",AF12)</f>
        <v>0:00:11.76</v>
      </c>
      <c r="AH12" s="7">
        <v>6</v>
      </c>
      <c r="AI12" s="7">
        <f>VLOOKUP(AH12,'Место-баллы'!$A$3:$E$52,2,0)</f>
        <v>75</v>
      </c>
    </row>
    <row r="13" spans="2:35" x14ac:dyDescent="0.25">
      <c r="B13" s="7">
        <f>RANK(C13,C$8:C$17,0)</f>
        <v>6</v>
      </c>
      <c r="C13" s="7">
        <f>SUMIF($G$1:$AI$1,1,$G13:$AI13)</f>
        <v>309</v>
      </c>
      <c r="D13" s="10"/>
      <c r="E13" s="15" t="s">
        <v>90</v>
      </c>
      <c r="F13" s="15" t="s">
        <v>38</v>
      </c>
      <c r="G13" s="10"/>
      <c r="H13" s="7">
        <v>6</v>
      </c>
      <c r="I13" s="7">
        <v>5</v>
      </c>
      <c r="J13" s="13">
        <f>TIME(0,H13,I13)</f>
        <v>4.2245370370370371E-3</v>
      </c>
      <c r="K13" s="7">
        <v>119</v>
      </c>
      <c r="L13" s="7">
        <f>K$2-K13</f>
        <v>4</v>
      </c>
      <c r="M13" s="13">
        <f>J13+TIME(0,0,L13)</f>
        <v>4.2708333333333331E-3</v>
      </c>
      <c r="N13" s="7">
        <f>RANK(M13,M$8:M$17,1)</f>
        <v>7</v>
      </c>
      <c r="O13" s="7">
        <f>VLOOKUP(N13,'Место-баллы'!$A$3:$E$52,2,0)</f>
        <v>73</v>
      </c>
      <c r="P13" s="20"/>
      <c r="Q13" s="19">
        <v>382</v>
      </c>
      <c r="R13" s="19">
        <f>RANK(Q13,Q$8:Q$17,0)</f>
        <v>3</v>
      </c>
      <c r="S13" s="19">
        <f>VLOOKUP(R13,'Место-баллы'!$A$3:$E$52,2,0)</f>
        <v>90</v>
      </c>
      <c r="T13" s="10"/>
      <c r="U13" s="7">
        <v>5</v>
      </c>
      <c r="V13" s="7">
        <v>5</v>
      </c>
      <c r="W13" s="13">
        <f>TIME(0,U13,V13)</f>
        <v>3.5300925925925925E-3</v>
      </c>
      <c r="X13" s="7">
        <v>64</v>
      </c>
      <c r="Y13" s="7">
        <f>X$2-X13</f>
        <v>71</v>
      </c>
      <c r="Z13" s="13">
        <f>W13+TIME(0,0,Y13)</f>
        <v>4.3518518518518515E-3</v>
      </c>
      <c r="AA13" s="7">
        <f>RANK(Z13,Z$8:Z$17,1)</f>
        <v>6</v>
      </c>
      <c r="AB13" s="7">
        <f>VLOOKUP(AA13,'Место-баллы'!$A$3:$E$52,2,0)</f>
        <v>75</v>
      </c>
      <c r="AC13" s="10"/>
      <c r="AD13" s="23" t="s">
        <v>137</v>
      </c>
      <c r="AE13" s="22" t="s">
        <v>156</v>
      </c>
      <c r="AF13" s="22" t="s">
        <v>182</v>
      </c>
      <c r="AG13" s="21" t="str">
        <f>CONCATENATE(0,":",AD13,":",AE13,".",AF13)</f>
        <v>0:00:12.72</v>
      </c>
      <c r="AH13" s="7">
        <v>8</v>
      </c>
      <c r="AI13" s="7">
        <f>VLOOKUP(AH13,'Место-баллы'!$A$3:$E$52,2,0)</f>
        <v>71</v>
      </c>
    </row>
    <row r="14" spans="2:35" x14ac:dyDescent="0.25">
      <c r="B14" s="7">
        <f>RANK(C14,C$8:C$17,0)</f>
        <v>7</v>
      </c>
      <c r="C14" s="7">
        <f>SUMIF($G$1:$AI$1,1,$G14:$AI14)</f>
        <v>300</v>
      </c>
      <c r="D14" s="10"/>
      <c r="E14" s="15" t="s">
        <v>94</v>
      </c>
      <c r="F14" s="15" t="s">
        <v>47</v>
      </c>
      <c r="G14" s="10"/>
      <c r="H14" s="7">
        <v>6</v>
      </c>
      <c r="I14" s="7">
        <v>5</v>
      </c>
      <c r="J14" s="13">
        <f>TIME(0,H14,I14)</f>
        <v>4.2245370370370371E-3</v>
      </c>
      <c r="K14" s="7">
        <v>81</v>
      </c>
      <c r="L14" s="7">
        <f>K$2-K14</f>
        <v>42</v>
      </c>
      <c r="M14" s="13">
        <f>J14+TIME(0,0,L14)</f>
        <v>4.7106481481481478E-3</v>
      </c>
      <c r="N14" s="7">
        <f>RANK(M14,M$8:M$17,1)</f>
        <v>10</v>
      </c>
      <c r="O14" s="7">
        <f>VLOOKUP(N14,'Место-баллы'!$A$3:$E$52,2,0)</f>
        <v>67</v>
      </c>
      <c r="P14" s="20"/>
      <c r="Q14" s="19">
        <v>364</v>
      </c>
      <c r="R14" s="19">
        <f>RANK(Q14,Q$8:Q$17,0)</f>
        <v>5</v>
      </c>
      <c r="S14" s="19">
        <f>VLOOKUP(R14,'Место-баллы'!$A$3:$E$52,2,0)</f>
        <v>80</v>
      </c>
      <c r="T14" s="10"/>
      <c r="U14" s="7">
        <v>5</v>
      </c>
      <c r="V14" s="7">
        <v>5</v>
      </c>
      <c r="W14" s="13">
        <f>TIME(0,U14,V14)</f>
        <v>3.5300925925925925E-3</v>
      </c>
      <c r="X14" s="7">
        <v>73</v>
      </c>
      <c r="Y14" s="7">
        <f>X$2-X14</f>
        <v>62</v>
      </c>
      <c r="Z14" s="13">
        <f>W14+TIME(0,0,Y14)</f>
        <v>4.2476851851851851E-3</v>
      </c>
      <c r="AA14" s="7">
        <f>RANK(Z14,Z$8:Z$17,1)</f>
        <v>5</v>
      </c>
      <c r="AB14" s="7">
        <f>VLOOKUP(AA14,'Место-баллы'!$A$3:$E$52,2,0)</f>
        <v>80</v>
      </c>
      <c r="AC14" s="10"/>
      <c r="AD14" s="23" t="s">
        <v>137</v>
      </c>
      <c r="AE14" s="22" t="s">
        <v>156</v>
      </c>
      <c r="AF14" s="22" t="s">
        <v>138</v>
      </c>
      <c r="AG14" s="21" t="str">
        <f>CONCATENATE(0,":",AD14,":",AE14,".",AF14)</f>
        <v>0:00:12.07</v>
      </c>
      <c r="AH14" s="7">
        <v>7</v>
      </c>
      <c r="AI14" s="7">
        <f>VLOOKUP(AH14,'Место-баллы'!$A$3:$E$52,2,0)</f>
        <v>73</v>
      </c>
    </row>
    <row r="15" spans="2:35" x14ac:dyDescent="0.25">
      <c r="B15" s="7">
        <f>RANK(C15,C$8:C$17,0)</f>
        <v>8</v>
      </c>
      <c r="C15" s="7">
        <f>SUMIF($G$1:$AI$1,1,$G15:$AI15)</f>
        <v>295</v>
      </c>
      <c r="D15" s="10"/>
      <c r="E15" s="15" t="s">
        <v>89</v>
      </c>
      <c r="F15" s="15" t="s">
        <v>40</v>
      </c>
      <c r="G15" s="10"/>
      <c r="H15" s="7">
        <v>6</v>
      </c>
      <c r="I15" s="7">
        <v>5</v>
      </c>
      <c r="J15" s="13">
        <f>TIME(0,H15,I15)</f>
        <v>4.2245370370370371E-3</v>
      </c>
      <c r="K15" s="7">
        <v>117</v>
      </c>
      <c r="L15" s="7">
        <f>K$2-K15</f>
        <v>6</v>
      </c>
      <c r="M15" s="13">
        <f>J15+TIME(0,0,L15)</f>
        <v>4.2939814814814811E-3</v>
      </c>
      <c r="N15" s="7">
        <f>RANK(M15,M$8:M$17,1)</f>
        <v>8</v>
      </c>
      <c r="O15" s="7">
        <f>VLOOKUP(N15,'Место-баллы'!$A$3:$E$52,2,0)</f>
        <v>71</v>
      </c>
      <c r="P15" s="20"/>
      <c r="Q15" s="19">
        <v>343</v>
      </c>
      <c r="R15" s="19">
        <f>RANK(Q15,Q$8:Q$17,0)</f>
        <v>8</v>
      </c>
      <c r="S15" s="19">
        <f>VLOOKUP(R15,'Место-баллы'!$A$3:$E$52,2,0)</f>
        <v>71</v>
      </c>
      <c r="T15" s="10"/>
      <c r="U15" s="7">
        <v>5</v>
      </c>
      <c r="V15" s="7">
        <v>5</v>
      </c>
      <c r="W15" s="13">
        <f>TIME(0,U15,V15)</f>
        <v>3.5300925925925925E-3</v>
      </c>
      <c r="X15" s="7">
        <f>42+19</f>
        <v>61</v>
      </c>
      <c r="Y15" s="7">
        <f>X$2-X15</f>
        <v>74</v>
      </c>
      <c r="Z15" s="13">
        <f>W15+TIME(0,0,Y15)</f>
        <v>4.386574074074074E-3</v>
      </c>
      <c r="AA15" s="7">
        <f>RANK(Z15,Z$8:Z$17,1)</f>
        <v>7</v>
      </c>
      <c r="AB15" s="7">
        <f>VLOOKUP(AA15,'Место-баллы'!$A$3:$E$52,2,0)</f>
        <v>73</v>
      </c>
      <c r="AC15" s="10"/>
      <c r="AD15" s="23" t="s">
        <v>137</v>
      </c>
      <c r="AE15" s="22" t="s">
        <v>150</v>
      </c>
      <c r="AF15" s="22" t="s">
        <v>164</v>
      </c>
      <c r="AG15" s="21" t="str">
        <f>CONCATENATE(0,":",AD15,":",AE15,".",AF15)</f>
        <v>0:00:11.15</v>
      </c>
      <c r="AH15" s="7">
        <v>5</v>
      </c>
      <c r="AI15" s="7">
        <f>VLOOKUP(AH15,'Место-баллы'!$A$3:$E$52,2,0)</f>
        <v>80</v>
      </c>
    </row>
    <row r="16" spans="2:35" x14ac:dyDescent="0.25">
      <c r="B16" s="7">
        <f>RANK(C16,C$8:C$17,0)</f>
        <v>9</v>
      </c>
      <c r="C16" s="7">
        <f>SUMIF($G$1:$AI$1,1,$G16:$AI16)</f>
        <v>80</v>
      </c>
      <c r="D16" s="10"/>
      <c r="E16" s="15" t="s">
        <v>91</v>
      </c>
      <c r="F16" s="15" t="s">
        <v>92</v>
      </c>
      <c r="G16" s="10"/>
      <c r="H16" s="7">
        <v>6</v>
      </c>
      <c r="I16" s="7">
        <v>5</v>
      </c>
      <c r="J16" s="13">
        <f>TIME(0,H16,I16)</f>
        <v>4.2245370370370371E-3</v>
      </c>
      <c r="K16" s="7">
        <v>121</v>
      </c>
      <c r="L16" s="7">
        <f>K$2-K16</f>
        <v>2</v>
      </c>
      <c r="M16" s="13">
        <f>J16+TIME(0,0,L16)</f>
        <v>4.2476851851851851E-3</v>
      </c>
      <c r="N16" s="7">
        <f>RANK(M16,M$8:M$17,1)</f>
        <v>5</v>
      </c>
      <c r="O16" s="7">
        <f>VLOOKUP(N16,'Место-баллы'!$A$3:$E$52,2,0)</f>
        <v>80</v>
      </c>
      <c r="P16" s="20"/>
      <c r="Q16" s="19"/>
      <c r="R16" s="19"/>
      <c r="S16" s="19">
        <v>0</v>
      </c>
      <c r="T16" s="10"/>
      <c r="U16" s="7"/>
      <c r="V16" s="7"/>
      <c r="W16" s="13"/>
      <c r="X16" s="7"/>
      <c r="Y16" s="7"/>
      <c r="Z16" s="13"/>
      <c r="AA16" s="7"/>
      <c r="AB16" s="7">
        <v>0</v>
      </c>
      <c r="AC16" s="10"/>
      <c r="AD16" s="23"/>
      <c r="AE16" s="22"/>
      <c r="AF16" s="22"/>
      <c r="AG16" s="21"/>
      <c r="AH16" s="7"/>
      <c r="AI16" s="7">
        <v>0</v>
      </c>
    </row>
    <row r="17" spans="2:35" x14ac:dyDescent="0.25">
      <c r="B17" s="7">
        <f>RANK(C17,C$8:C$17,0)</f>
        <v>10</v>
      </c>
      <c r="C17" s="7">
        <f>SUMIF($G$1:$AI$1,1,$G17:$AI17)</f>
        <v>69</v>
      </c>
      <c r="D17" s="10"/>
      <c r="E17" s="15" t="s">
        <v>97</v>
      </c>
      <c r="F17" s="15" t="s">
        <v>52</v>
      </c>
      <c r="G17" s="10"/>
      <c r="H17" s="7">
        <v>6</v>
      </c>
      <c r="I17" s="7">
        <v>5</v>
      </c>
      <c r="J17" s="13">
        <f>TIME(0,H17,I17)</f>
        <v>4.2245370370370371E-3</v>
      </c>
      <c r="K17" s="7">
        <v>82</v>
      </c>
      <c r="L17" s="7">
        <f>K$2-K17</f>
        <v>41</v>
      </c>
      <c r="M17" s="13">
        <f>J17+TIME(0,0,L17)</f>
        <v>4.6990740740740743E-3</v>
      </c>
      <c r="N17" s="7">
        <f>RANK(M17,M$8:M$17,1)</f>
        <v>9</v>
      </c>
      <c r="O17" s="7">
        <f>VLOOKUP(N17,'Место-баллы'!$A$3:$E$52,2,0)</f>
        <v>69</v>
      </c>
      <c r="P17" s="20"/>
      <c r="Q17" s="19"/>
      <c r="R17" s="19"/>
      <c r="S17" s="19">
        <v>0</v>
      </c>
      <c r="T17" s="10"/>
      <c r="U17" s="7"/>
      <c r="V17" s="7"/>
      <c r="W17" s="13"/>
      <c r="X17" s="7"/>
      <c r="Y17" s="7"/>
      <c r="Z17" s="13"/>
      <c r="AA17" s="7"/>
      <c r="AB17" s="7">
        <v>0</v>
      </c>
      <c r="AC17" s="10"/>
      <c r="AD17" s="23"/>
      <c r="AE17" s="22"/>
      <c r="AF17" s="22"/>
      <c r="AG17" s="21"/>
      <c r="AH17" s="7"/>
      <c r="AI17" s="7">
        <v>0</v>
      </c>
    </row>
    <row r="18" spans="2:35" ht="15.75" customHeight="1" x14ac:dyDescent="0.25"/>
    <row r="19" spans="2:35" ht="15.75" customHeight="1" x14ac:dyDescent="0.25"/>
    <row r="20" spans="2:35" ht="15.75" customHeight="1" x14ac:dyDescent="0.25"/>
    <row r="21" spans="2:35" ht="15.75" customHeight="1" x14ac:dyDescent="0.25"/>
    <row r="22" spans="2:35" ht="15.75" customHeight="1" x14ac:dyDescent="0.25"/>
    <row r="23" spans="2:35" ht="15.75" customHeight="1" x14ac:dyDescent="0.25"/>
    <row r="24" spans="2:35" ht="15.75" customHeight="1" x14ac:dyDescent="0.25"/>
    <row r="25" spans="2:35" ht="15.75" customHeight="1" x14ac:dyDescent="0.25"/>
    <row r="26" spans="2:35" ht="15.75" customHeight="1" x14ac:dyDescent="0.25"/>
    <row r="27" spans="2:35" ht="15.75" customHeight="1" x14ac:dyDescent="0.25"/>
    <row r="28" spans="2:35" ht="15.75" customHeight="1" x14ac:dyDescent="0.25"/>
    <row r="29" spans="2:35" ht="15.75" customHeight="1" x14ac:dyDescent="0.25"/>
    <row r="30" spans="2:35" ht="15.75" customHeight="1" x14ac:dyDescent="0.25"/>
    <row r="31" spans="2:35" ht="15.75" customHeight="1" x14ac:dyDescent="0.25"/>
    <row r="32" spans="2:3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</sheetData>
  <autoFilter ref="B7:AI7" xr:uid="{DB49962F-DAC2-4C9A-9CEE-CD0D499C356F}">
    <sortState xmlns:xlrd2="http://schemas.microsoft.com/office/spreadsheetml/2017/richdata2" ref="B8:AI17">
      <sortCondition ref="B7"/>
    </sortState>
  </autoFilter>
  <mergeCells count="6">
    <mergeCell ref="B5:C6"/>
    <mergeCell ref="H5:O6"/>
    <mergeCell ref="U5:AB6"/>
    <mergeCell ref="AD5:AI6"/>
    <mergeCell ref="Q5:S6"/>
    <mergeCell ref="E5:F6"/>
  </mergeCells>
  <printOptions horizontalCentered="1" verticalCentered="1"/>
  <pageMargins left="0" right="0" top="0" bottom="0" header="0" footer="0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4EE0-C84D-4F42-B8ED-AAF66DF59DEE}">
  <sheetPr>
    <pageSetUpPr fitToPage="1"/>
  </sheetPr>
  <dimension ref="B1:AI49"/>
  <sheetViews>
    <sheetView zoomScaleNormal="100" workbookViewId="0">
      <selection activeCell="R19" sqref="R19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4" bestFit="1" customWidth="1"/>
    <col min="6" max="6" width="15.140625" bestFit="1" customWidth="1"/>
    <col min="7" max="7" width="1.42578125" customWidth="1"/>
    <col min="8" max="8" width="5.140625" hidden="1" customWidth="1" outlineLevel="1"/>
    <col min="9" max="9" width="4.28515625" hidden="1" customWidth="1" outlineLevel="1"/>
    <col min="10" max="10" width="7.140625" customWidth="1" collapsed="1"/>
    <col min="11" max="11" width="6.85546875" customWidth="1"/>
    <col min="12" max="12" width="7.85546875" hidden="1" customWidth="1" outlineLevel="1"/>
    <col min="13" max="13" width="7.140625" hidden="1" customWidth="1" outlineLevel="1"/>
    <col min="14" max="14" width="7.140625" customWidth="1" collapsed="1"/>
    <col min="15" max="15" width="6.85546875" customWidth="1"/>
    <col min="16" max="16" width="1.42578125" style="16" customWidth="1"/>
    <col min="17" max="17" width="6.85546875" style="16" customWidth="1"/>
    <col min="18" max="18" width="7.140625" style="16" customWidth="1"/>
    <col min="19" max="19" width="6.85546875" style="16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hidden="1" customWidth="1" outlineLevel="1"/>
    <col min="24" max="24" width="6.85546875" customWidth="1" collapsed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8.42578125" hidden="1" customWidth="1" outlineLevel="1"/>
    <col min="33" max="33" width="9.7109375" bestFit="1" customWidth="1" collapsed="1"/>
    <col min="34" max="34" width="7.140625" customWidth="1"/>
    <col min="35" max="35" width="6.85546875" customWidth="1"/>
  </cols>
  <sheetData>
    <row r="1" spans="2:35" x14ac:dyDescent="0.25">
      <c r="E1" s="12"/>
      <c r="F1" s="12"/>
      <c r="H1" s="3"/>
      <c r="I1" s="3"/>
      <c r="J1" s="3"/>
      <c r="K1" s="3"/>
      <c r="L1" s="3"/>
      <c r="M1" s="3"/>
      <c r="N1" s="3"/>
      <c r="O1" s="4">
        <v>1</v>
      </c>
      <c r="Q1" s="17"/>
      <c r="R1" s="17"/>
      <c r="S1" s="18">
        <v>1</v>
      </c>
      <c r="U1" s="3"/>
      <c r="V1" s="3"/>
      <c r="W1" s="3"/>
      <c r="X1" s="3"/>
      <c r="Y1" s="3"/>
      <c r="Z1" s="3"/>
      <c r="AA1" s="3"/>
      <c r="AB1" s="4">
        <v>1</v>
      </c>
      <c r="AD1" s="3"/>
      <c r="AE1" s="3"/>
      <c r="AF1" s="3"/>
      <c r="AG1" s="3"/>
      <c r="AH1" s="3"/>
      <c r="AI1" s="4">
        <v>1</v>
      </c>
    </row>
    <row r="2" spans="2:35" x14ac:dyDescent="0.25">
      <c r="E2" s="12"/>
      <c r="F2" s="12"/>
      <c r="H2" s="3"/>
      <c r="I2" s="3"/>
      <c r="J2" s="3"/>
      <c r="K2" s="5">
        <f>3*(20+15+6)</f>
        <v>123</v>
      </c>
      <c r="L2" s="3"/>
      <c r="M2" s="3"/>
      <c r="N2" s="3"/>
      <c r="O2" s="3"/>
      <c r="Q2" s="17"/>
      <c r="R2" s="17"/>
      <c r="S2" s="17"/>
      <c r="U2" s="3"/>
      <c r="V2" s="3"/>
      <c r="W2" s="3"/>
      <c r="X2" s="5">
        <f>3*(21+15+9)</f>
        <v>135</v>
      </c>
      <c r="Y2" s="3"/>
      <c r="Z2" s="3"/>
      <c r="AA2" s="3"/>
      <c r="AB2" s="3"/>
      <c r="AD2" s="3"/>
      <c r="AE2" s="3"/>
      <c r="AF2" s="3"/>
      <c r="AG2" s="3"/>
      <c r="AH2" s="3"/>
      <c r="AI2" s="3"/>
    </row>
    <row r="3" spans="2:35" x14ac:dyDescent="0.25">
      <c r="E3" s="12"/>
      <c r="F3" s="12"/>
      <c r="H3" s="3"/>
      <c r="I3" s="3"/>
      <c r="J3" s="3"/>
      <c r="K3" s="6" t="s">
        <v>135</v>
      </c>
      <c r="L3" s="3"/>
      <c r="M3" s="3"/>
      <c r="N3" s="3"/>
      <c r="O3" s="3"/>
      <c r="Q3" s="17"/>
      <c r="R3" s="17"/>
      <c r="S3" s="17"/>
      <c r="U3" s="3"/>
      <c r="V3" s="3"/>
      <c r="W3" s="3"/>
      <c r="X3" s="6" t="s">
        <v>18</v>
      </c>
      <c r="Y3" s="3"/>
      <c r="Z3" s="3"/>
      <c r="AA3" s="3"/>
      <c r="AB3" s="3"/>
      <c r="AD3" s="3"/>
      <c r="AE3" s="3"/>
      <c r="AF3" s="3"/>
      <c r="AG3" s="3"/>
      <c r="AH3" s="3"/>
      <c r="AI3" s="3"/>
    </row>
    <row r="4" spans="2:35" x14ac:dyDescent="0.25">
      <c r="H4" s="3"/>
      <c r="I4" s="3"/>
      <c r="J4" s="3"/>
      <c r="K4" s="3"/>
      <c r="L4" s="3"/>
      <c r="M4" s="3"/>
      <c r="N4" s="3"/>
      <c r="O4" s="3"/>
      <c r="Q4" s="17"/>
      <c r="R4" s="17"/>
      <c r="S4" s="17"/>
      <c r="U4" s="3"/>
      <c r="V4" s="3"/>
      <c r="W4" s="3"/>
      <c r="X4" s="3"/>
      <c r="Y4" s="3"/>
      <c r="Z4" s="3"/>
      <c r="AA4" s="3"/>
      <c r="AB4" s="3"/>
      <c r="AD4" s="3"/>
      <c r="AE4" s="3"/>
      <c r="AF4" s="3"/>
      <c r="AG4" s="3"/>
      <c r="AH4" s="3"/>
      <c r="AI4" s="3"/>
    </row>
    <row r="5" spans="2:35" ht="15" customHeight="1" x14ac:dyDescent="0.25">
      <c r="B5" s="32" t="s">
        <v>4</v>
      </c>
      <c r="C5" s="33"/>
      <c r="D5" s="7"/>
      <c r="E5" s="26" t="s">
        <v>26</v>
      </c>
      <c r="F5" s="28"/>
      <c r="G5" s="7"/>
      <c r="H5" s="26" t="s">
        <v>16</v>
      </c>
      <c r="I5" s="27"/>
      <c r="J5" s="27"/>
      <c r="K5" s="27"/>
      <c r="L5" s="27"/>
      <c r="M5" s="27"/>
      <c r="N5" s="27"/>
      <c r="O5" s="28"/>
      <c r="P5" s="19"/>
      <c r="Q5" s="34" t="s">
        <v>19</v>
      </c>
      <c r="R5" s="34"/>
      <c r="S5" s="35"/>
      <c r="T5" s="7"/>
      <c r="U5" s="26" t="s">
        <v>20</v>
      </c>
      <c r="V5" s="27"/>
      <c r="W5" s="27"/>
      <c r="X5" s="27"/>
      <c r="Y5" s="27"/>
      <c r="Z5" s="27"/>
      <c r="AA5" s="27"/>
      <c r="AB5" s="28"/>
      <c r="AC5" s="7"/>
      <c r="AD5" s="26" t="s">
        <v>5</v>
      </c>
      <c r="AE5" s="27"/>
      <c r="AF5" s="27"/>
      <c r="AG5" s="27"/>
      <c r="AH5" s="27"/>
      <c r="AI5" s="28"/>
    </row>
    <row r="6" spans="2:35" x14ac:dyDescent="0.25">
      <c r="B6" s="33"/>
      <c r="C6" s="33"/>
      <c r="D6" s="8"/>
      <c r="E6" s="29"/>
      <c r="F6" s="31"/>
      <c r="G6" s="8"/>
      <c r="H6" s="29"/>
      <c r="I6" s="30"/>
      <c r="J6" s="30"/>
      <c r="K6" s="30"/>
      <c r="L6" s="30"/>
      <c r="M6" s="30"/>
      <c r="N6" s="30"/>
      <c r="O6" s="31"/>
      <c r="P6" s="20"/>
      <c r="Q6" s="36"/>
      <c r="R6" s="36"/>
      <c r="S6" s="37"/>
      <c r="T6" s="8"/>
      <c r="U6" s="29"/>
      <c r="V6" s="30"/>
      <c r="W6" s="30"/>
      <c r="X6" s="30"/>
      <c r="Y6" s="30"/>
      <c r="Z6" s="30"/>
      <c r="AA6" s="30"/>
      <c r="AB6" s="31"/>
      <c r="AC6" s="8"/>
      <c r="AD6" s="29"/>
      <c r="AE6" s="30"/>
      <c r="AF6" s="30"/>
      <c r="AG6" s="30"/>
      <c r="AH6" s="30"/>
      <c r="AI6" s="31"/>
    </row>
    <row r="7" spans="2:35" ht="25.5" x14ac:dyDescent="0.25">
      <c r="B7" s="38" t="s">
        <v>6</v>
      </c>
      <c r="C7" s="38" t="s">
        <v>7</v>
      </c>
      <c r="D7" s="9"/>
      <c r="E7" s="14" t="s">
        <v>8</v>
      </c>
      <c r="F7" s="14" t="s">
        <v>37</v>
      </c>
      <c r="G7" s="9"/>
      <c r="H7" s="11" t="s">
        <v>9</v>
      </c>
      <c r="I7" s="11" t="s">
        <v>10</v>
      </c>
      <c r="J7" s="11" t="s">
        <v>11</v>
      </c>
      <c r="K7" s="38" t="s">
        <v>14</v>
      </c>
      <c r="L7" s="11" t="s">
        <v>15</v>
      </c>
      <c r="M7" s="11" t="s">
        <v>11</v>
      </c>
      <c r="N7" s="11" t="s">
        <v>12</v>
      </c>
      <c r="O7" s="11" t="s">
        <v>13</v>
      </c>
      <c r="P7" s="20"/>
      <c r="Q7" s="39" t="s">
        <v>14</v>
      </c>
      <c r="R7" s="14" t="s">
        <v>12</v>
      </c>
      <c r="S7" s="14" t="s">
        <v>13</v>
      </c>
      <c r="T7" s="9"/>
      <c r="U7" s="11" t="s">
        <v>9</v>
      </c>
      <c r="V7" s="11" t="s">
        <v>10</v>
      </c>
      <c r="W7" s="11" t="s">
        <v>11</v>
      </c>
      <c r="X7" s="38" t="s">
        <v>14</v>
      </c>
      <c r="Y7" s="11" t="s">
        <v>15</v>
      </c>
      <c r="Z7" s="11" t="s">
        <v>11</v>
      </c>
      <c r="AA7" s="11" t="s">
        <v>12</v>
      </c>
      <c r="AB7" s="11" t="s">
        <v>13</v>
      </c>
      <c r="AC7" s="9"/>
      <c r="AD7" s="11" t="s">
        <v>9</v>
      </c>
      <c r="AE7" s="11" t="s">
        <v>10</v>
      </c>
      <c r="AF7" s="11" t="s">
        <v>28</v>
      </c>
      <c r="AG7" s="11" t="s">
        <v>11</v>
      </c>
      <c r="AH7" s="11" t="s">
        <v>12</v>
      </c>
      <c r="AI7" s="11" t="s">
        <v>13</v>
      </c>
    </row>
    <row r="8" spans="2:35" x14ac:dyDescent="0.25">
      <c r="B8" s="7">
        <f>RANK(C8,C$8:C$17,0)</f>
        <v>1</v>
      </c>
      <c r="C8" s="7">
        <f>SUMIF($G$1:$AI$1,1,$G8:$AI8)</f>
        <v>390</v>
      </c>
      <c r="D8" s="10"/>
      <c r="E8" s="15" t="s">
        <v>103</v>
      </c>
      <c r="F8" s="15" t="s">
        <v>104</v>
      </c>
      <c r="G8" s="10"/>
      <c r="H8" s="7">
        <v>5</v>
      </c>
      <c r="I8" s="7">
        <v>48</v>
      </c>
      <c r="J8" s="13">
        <f>TIME(0,H8,I8)</f>
        <v>4.0277777777777777E-3</v>
      </c>
      <c r="K8" s="7">
        <v>123</v>
      </c>
      <c r="L8" s="7">
        <f>K$2-K8</f>
        <v>0</v>
      </c>
      <c r="M8" s="13">
        <f>J8+TIME(0,0,L8)</f>
        <v>4.0277777777777777E-3</v>
      </c>
      <c r="N8" s="7">
        <f>RANK(M8,M$8:M$17,1)</f>
        <v>1</v>
      </c>
      <c r="O8" s="7">
        <f>VLOOKUP(N8,'Место-баллы'!$A$3:$E$52,2,0)</f>
        <v>100</v>
      </c>
      <c r="P8" s="20"/>
      <c r="Q8" s="19">
        <v>483</v>
      </c>
      <c r="R8" s="19">
        <f>RANK(Q8,Q$8:Q$17,0)</f>
        <v>1</v>
      </c>
      <c r="S8" s="19">
        <f>VLOOKUP(R8,'Место-баллы'!$A$3:$E$52,2,0)</f>
        <v>100</v>
      </c>
      <c r="T8" s="10"/>
      <c r="U8" s="7">
        <v>5</v>
      </c>
      <c r="V8" s="7">
        <v>5</v>
      </c>
      <c r="W8" s="13">
        <f>TIME(0,U8,V8)</f>
        <v>3.5300925925925925E-3</v>
      </c>
      <c r="X8" s="7">
        <v>119</v>
      </c>
      <c r="Y8" s="7">
        <f>X$2-X8</f>
        <v>16</v>
      </c>
      <c r="Z8" s="13">
        <f>W8+TIME(0,0,Y8)</f>
        <v>3.7152777777777778E-3</v>
      </c>
      <c r="AA8" s="7">
        <f>RANK(Z8,Z$8:Z$17,1)</f>
        <v>1</v>
      </c>
      <c r="AB8" s="7">
        <f>VLOOKUP(AA8,'Место-баллы'!$A$3:$E$52,2,0)</f>
        <v>100</v>
      </c>
      <c r="AC8" s="10"/>
      <c r="AD8" s="22" t="s">
        <v>137</v>
      </c>
      <c r="AE8" s="22" t="s">
        <v>164</v>
      </c>
      <c r="AF8" s="22" t="s">
        <v>186</v>
      </c>
      <c r="AG8" s="21" t="str">
        <f>CONCATENATE(0,":",AD8,":",AE8,".",AF8)</f>
        <v>0:00:15.68</v>
      </c>
      <c r="AH8" s="7">
        <v>3</v>
      </c>
      <c r="AI8" s="7">
        <f>VLOOKUP(AH8,'Место-баллы'!$A$3:$E$52,2,0)</f>
        <v>90</v>
      </c>
    </row>
    <row r="9" spans="2:35" x14ac:dyDescent="0.25">
      <c r="B9" s="7">
        <f>RANK(C9,C$8:C$17,0)</f>
        <v>2</v>
      </c>
      <c r="C9" s="7">
        <f>SUMIF($G$1:$AI$1,1,$G9:$AI9)</f>
        <v>370</v>
      </c>
      <c r="D9" s="10"/>
      <c r="E9" s="15" t="s">
        <v>106</v>
      </c>
      <c r="F9" s="15" t="s">
        <v>107</v>
      </c>
      <c r="G9" s="10"/>
      <c r="H9" s="7">
        <v>5</v>
      </c>
      <c r="I9" s="7">
        <v>49</v>
      </c>
      <c r="J9" s="13">
        <f>TIME(0,H9,I9)</f>
        <v>4.0393518518518521E-3</v>
      </c>
      <c r="K9" s="7">
        <v>123</v>
      </c>
      <c r="L9" s="7">
        <f>K$2-K9</f>
        <v>0</v>
      </c>
      <c r="M9" s="13">
        <f>J9+TIME(0,0,L9)</f>
        <v>4.0393518518518521E-3</v>
      </c>
      <c r="N9" s="7">
        <f>RANK(M9,M$8:M$17,1)</f>
        <v>2</v>
      </c>
      <c r="O9" s="7">
        <f>VLOOKUP(N9,'Место-баллы'!$A$3:$E$52,2,0)</f>
        <v>95</v>
      </c>
      <c r="P9" s="20"/>
      <c r="Q9" s="19">
        <v>469</v>
      </c>
      <c r="R9" s="19">
        <f>RANK(Q9,Q$8:Q$17,0)</f>
        <v>3</v>
      </c>
      <c r="S9" s="19">
        <f>VLOOKUP(R9,'Место-баллы'!$A$3:$E$52,2,0)</f>
        <v>90</v>
      </c>
      <c r="T9" s="10"/>
      <c r="U9" s="7">
        <v>5</v>
      </c>
      <c r="V9" s="7">
        <v>5</v>
      </c>
      <c r="W9" s="13">
        <f>TIME(0,U9,V9)</f>
        <v>3.5300925925925925E-3</v>
      </c>
      <c r="X9" s="7">
        <f>93+14</f>
        <v>107</v>
      </c>
      <c r="Y9" s="7">
        <f>X$2-X9</f>
        <v>28</v>
      </c>
      <c r="Z9" s="13">
        <f>W9+TIME(0,0,Y9)</f>
        <v>3.8541666666666663E-3</v>
      </c>
      <c r="AA9" s="7">
        <f>RANK(Z9,Z$8:Z$17,1)</f>
        <v>3</v>
      </c>
      <c r="AB9" s="7">
        <f>VLOOKUP(AA9,'Место-баллы'!$A$3:$E$52,2,0)</f>
        <v>90</v>
      </c>
      <c r="AC9" s="10"/>
      <c r="AD9" s="22" t="s">
        <v>137</v>
      </c>
      <c r="AE9" s="22" t="s">
        <v>164</v>
      </c>
      <c r="AF9" s="22" t="s">
        <v>138</v>
      </c>
      <c r="AG9" s="21" t="str">
        <f>CONCATENATE(0,":",AD9,":",AE9,".",AF9)</f>
        <v>0:00:15.07</v>
      </c>
      <c r="AH9" s="7">
        <v>2</v>
      </c>
      <c r="AI9" s="7">
        <f>VLOOKUP(AH9,'Место-баллы'!$A$3:$E$52,2,0)</f>
        <v>95</v>
      </c>
    </row>
    <row r="10" spans="2:35" x14ac:dyDescent="0.25">
      <c r="B10" s="7">
        <f>RANK(C10,C$8:C$17,0)</f>
        <v>3</v>
      </c>
      <c r="C10" s="7">
        <f>SUMIF($G$1:$AI$1,1,$G10:$AI10)</f>
        <v>334</v>
      </c>
      <c r="D10" s="10"/>
      <c r="E10" s="15" t="s">
        <v>105</v>
      </c>
      <c r="F10" s="15" t="s">
        <v>65</v>
      </c>
      <c r="G10" s="10"/>
      <c r="H10" s="7">
        <v>6</v>
      </c>
      <c r="I10" s="7">
        <v>5</v>
      </c>
      <c r="J10" s="13">
        <f>TIME(0,H10,I10)</f>
        <v>4.2245370370370371E-3</v>
      </c>
      <c r="K10" s="7">
        <v>41</v>
      </c>
      <c r="L10" s="7">
        <f>K$2-K10</f>
        <v>82</v>
      </c>
      <c r="M10" s="13">
        <f>J10+TIME(0,0,L10)</f>
        <v>5.1736111111111115E-3</v>
      </c>
      <c r="N10" s="7">
        <f>RANK(M10,M$8:M$17,1)</f>
        <v>8</v>
      </c>
      <c r="O10" s="7">
        <f>VLOOKUP(N10,'Место-баллы'!$A$3:$E$52,2,0)</f>
        <v>71</v>
      </c>
      <c r="P10" s="20"/>
      <c r="Q10" s="19">
        <v>481</v>
      </c>
      <c r="R10" s="19">
        <f>RANK(Q10,Q$8:Q$17,0)</f>
        <v>2</v>
      </c>
      <c r="S10" s="19">
        <f>VLOOKUP(R10,'Место-баллы'!$A$3:$E$52,2,0)</f>
        <v>95</v>
      </c>
      <c r="T10" s="10"/>
      <c r="U10" s="7">
        <v>5</v>
      </c>
      <c r="V10" s="7">
        <v>5</v>
      </c>
      <c r="W10" s="13">
        <f>TIME(0,U10,V10)</f>
        <v>3.5300925925925925E-3</v>
      </c>
      <c r="X10" s="7">
        <v>112</v>
      </c>
      <c r="Y10" s="7">
        <f>X$2-X10</f>
        <v>23</v>
      </c>
      <c r="Z10" s="13">
        <f>W10+TIME(0,0,Y10)</f>
        <v>3.7962962962962963E-3</v>
      </c>
      <c r="AA10" s="7">
        <f>RANK(Z10,Z$8:Z$17,1)</f>
        <v>2</v>
      </c>
      <c r="AB10" s="7">
        <f>VLOOKUP(AA10,'Место-баллы'!$A$3:$E$52,2,0)</f>
        <v>95</v>
      </c>
      <c r="AC10" s="10"/>
      <c r="AD10" s="22" t="s">
        <v>137</v>
      </c>
      <c r="AE10" s="22" t="s">
        <v>171</v>
      </c>
      <c r="AF10" s="22" t="s">
        <v>163</v>
      </c>
      <c r="AG10" s="21" t="str">
        <f>CONCATENATE(0,":",AD10,":",AE10,".",AF10)</f>
        <v>0:00:17.50</v>
      </c>
      <c r="AH10" s="7">
        <v>7</v>
      </c>
      <c r="AI10" s="7">
        <f>VLOOKUP(AH10,'Место-баллы'!$A$3:$E$52,2,0)</f>
        <v>73</v>
      </c>
    </row>
    <row r="11" spans="2:35" x14ac:dyDescent="0.25">
      <c r="B11" s="7">
        <f>RANK(C11,C$8:C$17,0)</f>
        <v>4</v>
      </c>
      <c r="C11" s="7">
        <f>SUMIF($G$1:$AI$1,1,$G11:$AI11)</f>
        <v>333</v>
      </c>
      <c r="D11" s="10"/>
      <c r="E11" s="15" t="s">
        <v>100</v>
      </c>
      <c r="F11" s="15" t="s">
        <v>42</v>
      </c>
      <c r="G11" s="10"/>
      <c r="H11" s="7">
        <v>6</v>
      </c>
      <c r="I11" s="7">
        <v>5</v>
      </c>
      <c r="J11" s="13">
        <f>TIME(0,H11,I11)</f>
        <v>4.2245370370370371E-3</v>
      </c>
      <c r="K11" s="7">
        <v>104</v>
      </c>
      <c r="L11" s="7">
        <f>K$2-K11</f>
        <v>19</v>
      </c>
      <c r="M11" s="13">
        <f>J11+TIME(0,0,L11)</f>
        <v>4.4444444444444444E-3</v>
      </c>
      <c r="N11" s="7">
        <f>RANK(M11,M$8:M$17,1)</f>
        <v>4</v>
      </c>
      <c r="O11" s="7">
        <f>VLOOKUP(N11,'Место-баллы'!$A$3:$E$52,2,0)</f>
        <v>85</v>
      </c>
      <c r="P11" s="20"/>
      <c r="Q11" s="19">
        <v>450</v>
      </c>
      <c r="R11" s="19">
        <f>RANK(Q11,Q$8:Q$17,0)</f>
        <v>6</v>
      </c>
      <c r="S11" s="19">
        <f>VLOOKUP(R11,'Место-баллы'!$A$3:$E$52,2,0)</f>
        <v>75</v>
      </c>
      <c r="T11" s="10"/>
      <c r="U11" s="7">
        <v>5</v>
      </c>
      <c r="V11" s="7">
        <v>5</v>
      </c>
      <c r="W11" s="13">
        <f>TIME(0,U11,V11)</f>
        <v>3.5300925925925925E-3</v>
      </c>
      <c r="X11" s="7">
        <f>78+13</f>
        <v>91</v>
      </c>
      <c r="Y11" s="7">
        <f>X$2-X11</f>
        <v>44</v>
      </c>
      <c r="Z11" s="13">
        <f>W11+TIME(0,0,Y11)</f>
        <v>4.0393518518518513E-3</v>
      </c>
      <c r="AA11" s="7">
        <f>RANK(Z11,Z$8:Z$17,1)</f>
        <v>7</v>
      </c>
      <c r="AB11" s="7">
        <f>VLOOKUP(AA11,'Место-баллы'!$A$3:$E$52,2,0)</f>
        <v>73</v>
      </c>
      <c r="AC11" s="10"/>
      <c r="AD11" s="23" t="s">
        <v>137</v>
      </c>
      <c r="AE11" s="22" t="s">
        <v>164</v>
      </c>
      <c r="AF11" s="22" t="s">
        <v>141</v>
      </c>
      <c r="AG11" s="21" t="str">
        <f>CONCATENATE(0,":",AD11,":",AE11,".",AF11)</f>
        <v>0:00:15.06</v>
      </c>
      <c r="AH11" s="7">
        <v>1</v>
      </c>
      <c r="AI11" s="7">
        <f>VLOOKUP(AH11,'Место-баллы'!$A$3:$E$52,2,0)</f>
        <v>100</v>
      </c>
    </row>
    <row r="12" spans="2:35" x14ac:dyDescent="0.25">
      <c r="B12" s="7">
        <f>RANK(C12,C$8:C$17,0)</f>
        <v>5</v>
      </c>
      <c r="C12" s="7">
        <f>SUMIF($G$1:$AI$1,1,$G12:$AI12)</f>
        <v>326</v>
      </c>
      <c r="D12" s="10"/>
      <c r="E12" s="15" t="s">
        <v>109</v>
      </c>
      <c r="F12" s="15" t="s">
        <v>42</v>
      </c>
      <c r="G12" s="10"/>
      <c r="H12" s="7">
        <v>6</v>
      </c>
      <c r="I12" s="7">
        <v>5</v>
      </c>
      <c r="J12" s="13">
        <f>TIME(0,H12,I12)</f>
        <v>4.2245370370370371E-3</v>
      </c>
      <c r="K12" s="7">
        <v>110</v>
      </c>
      <c r="L12" s="7">
        <f>K$2-K12</f>
        <v>13</v>
      </c>
      <c r="M12" s="13">
        <f>J12+TIME(0,0,L12)</f>
        <v>4.3750000000000004E-3</v>
      </c>
      <c r="N12" s="7">
        <f>RANK(M12,M$8:M$17,1)</f>
        <v>3</v>
      </c>
      <c r="O12" s="7">
        <f>VLOOKUP(N12,'Место-баллы'!$A$3:$E$52,2,0)</f>
        <v>90</v>
      </c>
      <c r="P12" s="20"/>
      <c r="Q12" s="19">
        <v>454</v>
      </c>
      <c r="R12" s="19">
        <f>RANK(Q12,Q$8:Q$17,0)</f>
        <v>5</v>
      </c>
      <c r="S12" s="19">
        <f>VLOOKUP(R12,'Место-баллы'!$A$3:$E$52,2,0)</f>
        <v>80</v>
      </c>
      <c r="T12" s="10"/>
      <c r="U12" s="7">
        <v>5</v>
      </c>
      <c r="V12" s="7">
        <v>5</v>
      </c>
      <c r="W12" s="13">
        <f>TIME(0,U12,V12)</f>
        <v>3.5300925925925925E-3</v>
      </c>
      <c r="X12" s="7">
        <v>97</v>
      </c>
      <c r="Y12" s="7">
        <f>X$2-X12</f>
        <v>38</v>
      </c>
      <c r="Z12" s="13">
        <f>W12+TIME(0,0,Y12)</f>
        <v>3.9699074074074072E-3</v>
      </c>
      <c r="AA12" s="7">
        <f>RANK(Z12,Z$8:Z$17,1)</f>
        <v>4</v>
      </c>
      <c r="AB12" s="7">
        <f>VLOOKUP(AA12,'Место-баллы'!$A$3:$E$52,2,0)</f>
        <v>85</v>
      </c>
      <c r="AC12" s="10"/>
      <c r="AD12" s="22" t="s">
        <v>137</v>
      </c>
      <c r="AE12" s="22" t="s">
        <v>171</v>
      </c>
      <c r="AF12" s="22" t="s">
        <v>166</v>
      </c>
      <c r="AG12" s="21" t="str">
        <f>CONCATENATE(0,":",AD12,":",AE12,".",AF12)</f>
        <v>0:00:17.69</v>
      </c>
      <c r="AH12" s="7">
        <v>8</v>
      </c>
      <c r="AI12" s="7">
        <f>VLOOKUP(AH12,'Место-баллы'!$A$3:$E$52,2,0)</f>
        <v>71</v>
      </c>
    </row>
    <row r="13" spans="2:35" x14ac:dyDescent="0.25">
      <c r="B13" s="7">
        <f>RANK(C13,C$8:C$17,0)</f>
        <v>6</v>
      </c>
      <c r="C13" s="7">
        <f>SUMIF($G$1:$AI$1,1,$G13:$AI13)</f>
        <v>313</v>
      </c>
      <c r="D13" s="10"/>
      <c r="E13" s="15" t="s">
        <v>111</v>
      </c>
      <c r="F13" s="15" t="s">
        <v>40</v>
      </c>
      <c r="G13" s="10"/>
      <c r="H13" s="7">
        <v>6</v>
      </c>
      <c r="I13" s="7">
        <v>5</v>
      </c>
      <c r="J13" s="13">
        <f>TIME(0,H13,I13)</f>
        <v>4.2245370370370371E-3</v>
      </c>
      <c r="K13" s="7">
        <v>79</v>
      </c>
      <c r="L13" s="7">
        <f>K$2-K13</f>
        <v>44</v>
      </c>
      <c r="M13" s="13">
        <f>J13+TIME(0,0,L13)</f>
        <v>4.7337962962962967E-3</v>
      </c>
      <c r="N13" s="7">
        <f>RANK(M13,M$8:M$17,1)</f>
        <v>6</v>
      </c>
      <c r="O13" s="7">
        <f>VLOOKUP(N13,'Место-баллы'!$A$3:$E$52,2,0)</f>
        <v>75</v>
      </c>
      <c r="P13" s="20"/>
      <c r="Q13" s="19">
        <v>442</v>
      </c>
      <c r="R13" s="19">
        <f>RANK(Q13,Q$8:Q$17,0)</f>
        <v>7</v>
      </c>
      <c r="S13" s="19">
        <f>VLOOKUP(R13,'Место-баллы'!$A$3:$E$52,2,0)</f>
        <v>73</v>
      </c>
      <c r="T13" s="10"/>
      <c r="U13" s="7">
        <v>5</v>
      </c>
      <c r="V13" s="7">
        <v>5</v>
      </c>
      <c r="W13" s="13">
        <f>TIME(0,U13,V13)</f>
        <v>3.5300925925925925E-3</v>
      </c>
      <c r="X13" s="7">
        <v>97</v>
      </c>
      <c r="Y13" s="7">
        <f>X$2-X13</f>
        <v>38</v>
      </c>
      <c r="Z13" s="13">
        <f>W13+TIME(0,0,Y13)</f>
        <v>3.9699074074074072E-3</v>
      </c>
      <c r="AA13" s="7">
        <f>RANK(Z13,Z$8:Z$17,1)</f>
        <v>4</v>
      </c>
      <c r="AB13" s="7">
        <f>VLOOKUP(AA13,'Место-баллы'!$A$3:$E$52,2,0)</f>
        <v>85</v>
      </c>
      <c r="AC13" s="10"/>
      <c r="AD13" s="22" t="s">
        <v>137</v>
      </c>
      <c r="AE13" s="22" t="s">
        <v>184</v>
      </c>
      <c r="AF13" s="22" t="s">
        <v>172</v>
      </c>
      <c r="AG13" s="21" t="str">
        <f>CONCATENATE(0,":",AD13,":",AE13,".",AF13)</f>
        <v>0:00:16.81</v>
      </c>
      <c r="AH13" s="7">
        <v>5</v>
      </c>
      <c r="AI13" s="7">
        <f>VLOOKUP(AH13,'Место-баллы'!$A$3:$E$52,2,0)</f>
        <v>80</v>
      </c>
    </row>
    <row r="14" spans="2:35" x14ac:dyDescent="0.25">
      <c r="B14" s="7">
        <f>RANK(C14,C$8:C$17,0)</f>
        <v>7</v>
      </c>
      <c r="C14" s="7">
        <f>SUMIF($G$1:$AI$1,1,$G14:$AI14)</f>
        <v>311</v>
      </c>
      <c r="D14" s="10"/>
      <c r="E14" s="15" t="s">
        <v>110</v>
      </c>
      <c r="F14" s="15" t="s">
        <v>63</v>
      </c>
      <c r="G14" s="10"/>
      <c r="H14" s="7">
        <v>6</v>
      </c>
      <c r="I14" s="7">
        <v>5</v>
      </c>
      <c r="J14" s="13">
        <f>TIME(0,H14,I14)</f>
        <v>4.2245370370370371E-3</v>
      </c>
      <c r="K14" s="7">
        <v>20</v>
      </c>
      <c r="L14" s="7">
        <f>K$2-K14</f>
        <v>103</v>
      </c>
      <c r="M14" s="13">
        <f>J14+TIME(0,0,L14)</f>
        <v>5.4166666666666669E-3</v>
      </c>
      <c r="N14" s="7">
        <f>RANK(M14,M$8:M$17,1)</f>
        <v>10</v>
      </c>
      <c r="O14" s="7">
        <f>VLOOKUP(N14,'Место-баллы'!$A$3:$E$52,2,0)</f>
        <v>67</v>
      </c>
      <c r="P14" s="20"/>
      <c r="Q14" s="19">
        <v>469</v>
      </c>
      <c r="R14" s="19">
        <f>RANK(Q14,Q$8:Q$17,0)</f>
        <v>3</v>
      </c>
      <c r="S14" s="19">
        <f>VLOOKUP(R14,'Место-баллы'!$A$3:$E$52,2,0)</f>
        <v>90</v>
      </c>
      <c r="T14" s="10"/>
      <c r="U14" s="7">
        <v>5</v>
      </c>
      <c r="V14" s="7">
        <v>5</v>
      </c>
      <c r="W14" s="13">
        <f>TIME(0,U14,V14)</f>
        <v>3.5300925925925925E-3</v>
      </c>
      <c r="X14" s="7">
        <v>78</v>
      </c>
      <c r="Y14" s="7">
        <f>X$2-X14</f>
        <v>57</v>
      </c>
      <c r="Z14" s="13">
        <f>W14+TIME(0,0,Y14)</f>
        <v>4.1898148148148146E-3</v>
      </c>
      <c r="AA14" s="7">
        <f>RANK(Z14,Z$8:Z$17,1)</f>
        <v>9</v>
      </c>
      <c r="AB14" s="7">
        <f>VLOOKUP(AA14,'Место-баллы'!$A$3:$E$52,2,0)</f>
        <v>69</v>
      </c>
      <c r="AC14" s="10"/>
      <c r="AD14" s="22" t="s">
        <v>137</v>
      </c>
      <c r="AE14" s="22" t="s">
        <v>184</v>
      </c>
      <c r="AF14" s="22" t="s">
        <v>185</v>
      </c>
      <c r="AG14" s="21" t="str">
        <f>CONCATENATE(0,":",AD14,":",AE14,".",AF14)</f>
        <v>0:00:16.02</v>
      </c>
      <c r="AH14" s="7">
        <v>4</v>
      </c>
      <c r="AI14" s="7">
        <f>VLOOKUP(AH14,'Место-баллы'!$A$3:$E$52,2,0)</f>
        <v>85</v>
      </c>
    </row>
    <row r="15" spans="2:35" x14ac:dyDescent="0.25">
      <c r="B15" s="7">
        <f>RANK(C15,C$8:C$17,0)</f>
        <v>8</v>
      </c>
      <c r="C15" s="7">
        <f>SUMIF($G$1:$AI$1,1,$G15:$AI15)</f>
        <v>294</v>
      </c>
      <c r="D15" s="10"/>
      <c r="E15" s="15" t="s">
        <v>102</v>
      </c>
      <c r="F15" s="15" t="s">
        <v>78</v>
      </c>
      <c r="G15" s="10"/>
      <c r="H15" s="7">
        <v>6</v>
      </c>
      <c r="I15" s="7">
        <v>5</v>
      </c>
      <c r="J15" s="13">
        <f>TIME(0,H15,I15)</f>
        <v>4.2245370370370371E-3</v>
      </c>
      <c r="K15" s="7">
        <v>76</v>
      </c>
      <c r="L15" s="7">
        <f>K$2-K15</f>
        <v>47</v>
      </c>
      <c r="M15" s="13">
        <f>J15+TIME(0,0,L15)</f>
        <v>4.7685185185185183E-3</v>
      </c>
      <c r="N15" s="7">
        <f>RANK(M15,M$8:M$17,1)</f>
        <v>7</v>
      </c>
      <c r="O15" s="7">
        <f>VLOOKUP(N15,'Место-баллы'!$A$3:$E$52,2,0)</f>
        <v>73</v>
      </c>
      <c r="P15" s="20"/>
      <c r="Q15" s="19">
        <v>430</v>
      </c>
      <c r="R15" s="19">
        <f>RANK(Q15,Q$8:Q$17,0)</f>
        <v>8</v>
      </c>
      <c r="S15" s="19">
        <f>VLOOKUP(R15,'Место-баллы'!$A$3:$E$52,2,0)</f>
        <v>71</v>
      </c>
      <c r="T15" s="10"/>
      <c r="U15" s="7">
        <v>5</v>
      </c>
      <c r="V15" s="7">
        <v>5</v>
      </c>
      <c r="W15" s="13">
        <f>TIME(0,U15,V15)</f>
        <v>3.5300925925925925E-3</v>
      </c>
      <c r="X15" s="7">
        <v>93</v>
      </c>
      <c r="Y15" s="7">
        <f>X$2-X15</f>
        <v>42</v>
      </c>
      <c r="Z15" s="13">
        <f>W15+TIME(0,0,Y15)</f>
        <v>4.0162037037037033E-3</v>
      </c>
      <c r="AA15" s="7">
        <f>RANK(Z15,Z$8:Z$17,1)</f>
        <v>6</v>
      </c>
      <c r="AB15" s="7">
        <f>VLOOKUP(AA15,'Место-баллы'!$A$3:$E$52,2,0)</f>
        <v>75</v>
      </c>
      <c r="AC15" s="10"/>
      <c r="AD15" s="22" t="s">
        <v>137</v>
      </c>
      <c r="AE15" s="22" t="s">
        <v>171</v>
      </c>
      <c r="AF15" s="22" t="s">
        <v>139</v>
      </c>
      <c r="AG15" s="21" t="str">
        <f>CONCATENATE(0,":",AD15,":",AE15,".",AF15)</f>
        <v>0:00:17.34</v>
      </c>
      <c r="AH15" s="7">
        <v>6</v>
      </c>
      <c r="AI15" s="7">
        <f>VLOOKUP(AH15,'Место-баллы'!$A$3:$E$52,2,0)</f>
        <v>75</v>
      </c>
    </row>
    <row r="16" spans="2:35" x14ac:dyDescent="0.25">
      <c r="B16" s="7">
        <f>RANK(C16,C$8:C$17,0)</f>
        <v>9</v>
      </c>
      <c r="C16" s="7">
        <f>SUMIF($G$1:$AI$1,1,$G16:$AI16)</f>
        <v>289</v>
      </c>
      <c r="D16" s="10"/>
      <c r="E16" s="15" t="s">
        <v>108</v>
      </c>
      <c r="F16" s="15" t="s">
        <v>47</v>
      </c>
      <c r="G16" s="10"/>
      <c r="H16" s="7">
        <v>6</v>
      </c>
      <c r="I16" s="7">
        <v>5</v>
      </c>
      <c r="J16" s="13">
        <f>TIME(0,H16,I16)</f>
        <v>4.2245370370370371E-3</v>
      </c>
      <c r="K16" s="7">
        <v>80</v>
      </c>
      <c r="L16" s="7">
        <f>K$2-K16</f>
        <v>43</v>
      </c>
      <c r="M16" s="13">
        <f>J16+TIME(0,0,L16)</f>
        <v>4.7222222222222223E-3</v>
      </c>
      <c r="N16" s="7">
        <f>RANK(M16,M$8:M$17,1)</f>
        <v>5</v>
      </c>
      <c r="O16" s="7">
        <f>VLOOKUP(N16,'Место-баллы'!$A$3:$E$52,2,0)</f>
        <v>80</v>
      </c>
      <c r="P16" s="20"/>
      <c r="Q16" s="19">
        <v>392</v>
      </c>
      <c r="R16" s="19">
        <f>RANK(Q16,Q$8:Q$17,0)</f>
        <v>9</v>
      </c>
      <c r="S16" s="19">
        <f>VLOOKUP(R16,'Место-баллы'!$A$3:$E$52,2,0)</f>
        <v>69</v>
      </c>
      <c r="T16" s="10"/>
      <c r="U16" s="7">
        <v>5</v>
      </c>
      <c r="V16" s="7">
        <v>5</v>
      </c>
      <c r="W16" s="13">
        <f>TIME(0,U16,V16)</f>
        <v>3.5300925925925925E-3</v>
      </c>
      <c r="X16" s="7">
        <v>85</v>
      </c>
      <c r="Y16" s="7">
        <f>X$2-X16</f>
        <v>50</v>
      </c>
      <c r="Z16" s="13">
        <f>W16+TIME(0,0,Y16)</f>
        <v>4.1087962962962962E-3</v>
      </c>
      <c r="AA16" s="7">
        <f>RANK(Z16,Z$8:Z$17,1)</f>
        <v>8</v>
      </c>
      <c r="AB16" s="7">
        <f>VLOOKUP(AA16,'Место-баллы'!$A$3:$E$52,2,0)</f>
        <v>71</v>
      </c>
      <c r="AC16" s="10"/>
      <c r="AD16" s="22" t="s">
        <v>137</v>
      </c>
      <c r="AE16" s="22" t="s">
        <v>183</v>
      </c>
      <c r="AF16" s="22" t="s">
        <v>181</v>
      </c>
      <c r="AG16" s="21" t="str">
        <f>CONCATENATE(0,":",AD16,":",AE16,".",AF16)</f>
        <v>0:00:18.73</v>
      </c>
      <c r="AH16" s="7">
        <v>9</v>
      </c>
      <c r="AI16" s="7">
        <f>VLOOKUP(AH16,'Место-баллы'!$A$3:$E$52,2,0)</f>
        <v>69</v>
      </c>
    </row>
    <row r="17" spans="2:35" x14ac:dyDescent="0.25">
      <c r="B17" s="7">
        <f>RANK(C17,C$8:C$17,0)</f>
        <v>10</v>
      </c>
      <c r="C17" s="7">
        <f>SUMIF($G$1:$AI$1,1,$G17:$AI17)</f>
        <v>270</v>
      </c>
      <c r="D17" s="10"/>
      <c r="E17" s="15" t="s">
        <v>101</v>
      </c>
      <c r="F17" s="15" t="s">
        <v>47</v>
      </c>
      <c r="G17" s="10"/>
      <c r="H17" s="7">
        <v>6</v>
      </c>
      <c r="I17" s="7">
        <v>5</v>
      </c>
      <c r="J17" s="13">
        <f>TIME(0,H17,I17)</f>
        <v>4.2245370370370371E-3</v>
      </c>
      <c r="K17" s="7">
        <v>28</v>
      </c>
      <c r="L17" s="7">
        <f>K$2-K17</f>
        <v>95</v>
      </c>
      <c r="M17" s="13">
        <f>J17+TIME(0,0,L17)</f>
        <v>5.324074074074074E-3</v>
      </c>
      <c r="N17" s="7">
        <f>RANK(M17,M$8:M$17,1)</f>
        <v>9</v>
      </c>
      <c r="O17" s="7">
        <f>VLOOKUP(N17,'Место-баллы'!$A$3:$E$52,2,0)</f>
        <v>69</v>
      </c>
      <c r="P17" s="20"/>
      <c r="Q17" s="19">
        <v>340</v>
      </c>
      <c r="R17" s="19">
        <f>RANK(Q17,Q$8:Q$17,0)</f>
        <v>10</v>
      </c>
      <c r="S17" s="19">
        <f>VLOOKUP(R17,'Место-баллы'!$A$3:$E$52,2,0)</f>
        <v>67</v>
      </c>
      <c r="T17" s="10"/>
      <c r="U17" s="7">
        <v>5</v>
      </c>
      <c r="V17" s="7">
        <v>5</v>
      </c>
      <c r="W17" s="13">
        <f>TIME(0,U17,V17)</f>
        <v>3.5300925925925925E-3</v>
      </c>
      <c r="X17" s="7">
        <f>42+14</f>
        <v>56</v>
      </c>
      <c r="Y17" s="7">
        <f>X$2-X17</f>
        <v>79</v>
      </c>
      <c r="Z17" s="13">
        <f>W17+TIME(0,0,Y17)</f>
        <v>4.4444444444444444E-3</v>
      </c>
      <c r="AA17" s="7">
        <f>RANK(Z17,Z$8:Z$17,1)</f>
        <v>10</v>
      </c>
      <c r="AB17" s="7">
        <f>VLOOKUP(AA17,'Место-баллы'!$A$3:$E$52,2,0)</f>
        <v>67</v>
      </c>
      <c r="AC17" s="10"/>
      <c r="AD17" s="22" t="s">
        <v>137</v>
      </c>
      <c r="AE17" s="22" t="s">
        <v>187</v>
      </c>
      <c r="AF17" s="22" t="s">
        <v>177</v>
      </c>
      <c r="AG17" s="21" t="str">
        <f>CONCATENATE(0,":",AD17,":",AE17,".",AF17)</f>
        <v>0:00:25.14</v>
      </c>
      <c r="AH17" s="7">
        <v>10</v>
      </c>
      <c r="AI17" s="7">
        <f>VLOOKUP(AH17,'Место-баллы'!$A$3:$E$52,2,0)</f>
        <v>67</v>
      </c>
    </row>
    <row r="18" spans="2:35" ht="15.75" customHeight="1" x14ac:dyDescent="0.25"/>
    <row r="19" spans="2:35" ht="15.75" customHeight="1" x14ac:dyDescent="0.25"/>
    <row r="20" spans="2:35" ht="15.75" customHeight="1" x14ac:dyDescent="0.25"/>
    <row r="21" spans="2:35" ht="15.75" customHeight="1" x14ac:dyDescent="0.25"/>
    <row r="22" spans="2:35" ht="15.75" customHeight="1" x14ac:dyDescent="0.25"/>
    <row r="23" spans="2:35" ht="15.75" customHeight="1" x14ac:dyDescent="0.25"/>
    <row r="24" spans="2:35" ht="15.75" customHeight="1" x14ac:dyDescent="0.25"/>
    <row r="25" spans="2:35" ht="15.75" customHeight="1" x14ac:dyDescent="0.25"/>
    <row r="26" spans="2:35" ht="15.75" customHeight="1" x14ac:dyDescent="0.25"/>
    <row r="27" spans="2:35" ht="15.75" customHeight="1" x14ac:dyDescent="0.25"/>
    <row r="28" spans="2:35" ht="15.75" customHeight="1" x14ac:dyDescent="0.25"/>
    <row r="29" spans="2:35" ht="15.75" customHeight="1" x14ac:dyDescent="0.25"/>
    <row r="30" spans="2:35" ht="15.75" customHeight="1" x14ac:dyDescent="0.25"/>
    <row r="31" spans="2:35" ht="15.75" customHeight="1" x14ac:dyDescent="0.25"/>
    <row r="32" spans="2:3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</sheetData>
  <autoFilter ref="B7:AI7" xr:uid="{DB49962F-DAC2-4C9A-9CEE-CD0D499C356F}">
    <sortState xmlns:xlrd2="http://schemas.microsoft.com/office/spreadsheetml/2017/richdata2" ref="B8:AI17">
      <sortCondition ref="B7"/>
    </sortState>
  </autoFilter>
  <mergeCells count="6">
    <mergeCell ref="AD5:AI6"/>
    <mergeCell ref="B5:C6"/>
    <mergeCell ref="H5:O6"/>
    <mergeCell ref="Q5:S6"/>
    <mergeCell ref="U5:AB6"/>
    <mergeCell ref="E5:F6"/>
  </mergeCells>
  <printOptions horizontalCentered="1" verticalCentered="1"/>
  <pageMargins left="0" right="0" top="0" bottom="0" header="0" footer="0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9B32-C704-407B-A69D-BF44786AA190}">
  <sheetPr>
    <pageSetUpPr fitToPage="1"/>
  </sheetPr>
  <dimension ref="B1:AI52"/>
  <sheetViews>
    <sheetView zoomScaleNormal="100" workbookViewId="0">
      <selection activeCell="AJ13" sqref="AJ13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.7109375" bestFit="1" customWidth="1"/>
    <col min="6" max="6" width="15.140625" bestFit="1" customWidth="1"/>
    <col min="7" max="7" width="1.42578125" customWidth="1"/>
    <col min="8" max="8" width="5.140625" hidden="1" customWidth="1" outlineLevel="1"/>
    <col min="9" max="9" width="4.28515625" hidden="1" customWidth="1" outlineLevel="1"/>
    <col min="10" max="10" width="7.140625" hidden="1" customWidth="1" outlineLevel="1"/>
    <col min="11" max="11" width="6.85546875" customWidth="1" collapsed="1"/>
    <col min="12" max="12" width="7.85546875" hidden="1" customWidth="1" outlineLevel="1"/>
    <col min="13" max="13" width="7.140625" hidden="1" customWidth="1" outlineLevel="1"/>
    <col min="14" max="14" width="7.140625" customWidth="1" collapsed="1"/>
    <col min="15" max="15" width="6.85546875" customWidth="1"/>
    <col min="16" max="16" width="1.42578125" style="16" customWidth="1"/>
    <col min="17" max="17" width="6.85546875" style="16" customWidth="1"/>
    <col min="18" max="18" width="7.140625" style="16" customWidth="1"/>
    <col min="19" max="19" width="6.85546875" style="16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hidden="1" customWidth="1" outlineLevel="1"/>
    <col min="24" max="24" width="6.85546875" customWidth="1" collapsed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8.42578125" hidden="1" customWidth="1" outlineLevel="1"/>
    <col min="33" max="33" width="9.7109375" bestFit="1" customWidth="1" collapsed="1"/>
    <col min="34" max="34" width="7.140625" customWidth="1"/>
    <col min="35" max="35" width="6.85546875" customWidth="1"/>
  </cols>
  <sheetData>
    <row r="1" spans="2:35" x14ac:dyDescent="0.25">
      <c r="E1" s="12"/>
      <c r="F1" s="12"/>
      <c r="H1" s="3"/>
      <c r="I1" s="3"/>
      <c r="J1" s="3"/>
      <c r="K1" s="3"/>
      <c r="L1" s="3"/>
      <c r="M1" s="3"/>
      <c r="N1" s="3"/>
      <c r="O1" s="4">
        <v>1</v>
      </c>
      <c r="Q1" s="17"/>
      <c r="R1" s="17"/>
      <c r="S1" s="18">
        <v>1</v>
      </c>
      <c r="U1" s="3"/>
      <c r="V1" s="3"/>
      <c r="W1" s="3"/>
      <c r="X1" s="3"/>
      <c r="Y1" s="3"/>
      <c r="Z1" s="3"/>
      <c r="AA1" s="3"/>
      <c r="AB1" s="4">
        <v>1</v>
      </c>
      <c r="AD1" s="3"/>
      <c r="AE1" s="3"/>
      <c r="AF1" s="3"/>
      <c r="AG1" s="3"/>
      <c r="AH1" s="3"/>
      <c r="AI1" s="4">
        <v>1</v>
      </c>
    </row>
    <row r="2" spans="2:35" x14ac:dyDescent="0.25">
      <c r="E2" s="12"/>
      <c r="F2" s="12"/>
      <c r="H2" s="3"/>
      <c r="I2" s="3"/>
      <c r="J2" s="3"/>
      <c r="K2" s="5">
        <f>3*(20+15+6)</f>
        <v>123</v>
      </c>
      <c r="L2" s="3"/>
      <c r="M2" s="3"/>
      <c r="N2" s="3"/>
      <c r="O2" s="3"/>
      <c r="Q2" s="17"/>
      <c r="R2" s="17"/>
      <c r="S2" s="17"/>
      <c r="U2" s="3"/>
      <c r="V2" s="3"/>
      <c r="W2" s="3"/>
      <c r="X2" s="5">
        <f>3*(21+15+9)</f>
        <v>135</v>
      </c>
      <c r="Y2" s="3"/>
      <c r="Z2" s="3"/>
      <c r="AA2" s="3"/>
      <c r="AB2" s="3"/>
      <c r="AD2" s="3"/>
      <c r="AE2" s="3"/>
      <c r="AF2" s="3"/>
      <c r="AG2" s="3"/>
      <c r="AH2" s="3"/>
      <c r="AI2" s="3"/>
    </row>
    <row r="3" spans="2:35" x14ac:dyDescent="0.25">
      <c r="E3" s="12"/>
      <c r="F3" s="12"/>
      <c r="H3" s="3"/>
      <c r="I3" s="3"/>
      <c r="J3" s="3"/>
      <c r="K3" s="6" t="s">
        <v>135</v>
      </c>
      <c r="L3" s="3"/>
      <c r="M3" s="3"/>
      <c r="N3" s="3"/>
      <c r="O3" s="3"/>
      <c r="Q3" s="17"/>
      <c r="R3" s="17"/>
      <c r="S3" s="17"/>
      <c r="U3" s="3"/>
      <c r="V3" s="3"/>
      <c r="W3" s="3"/>
      <c r="X3" s="6" t="s">
        <v>18</v>
      </c>
      <c r="Y3" s="3"/>
      <c r="Z3" s="3"/>
      <c r="AA3" s="3"/>
      <c r="AB3" s="3"/>
      <c r="AD3" s="3"/>
      <c r="AE3" s="3"/>
      <c r="AF3" s="3"/>
      <c r="AG3" s="3"/>
      <c r="AH3" s="3"/>
      <c r="AI3" s="3"/>
    </row>
    <row r="4" spans="2:35" x14ac:dyDescent="0.25">
      <c r="H4" s="3"/>
      <c r="I4" s="3"/>
      <c r="J4" s="3"/>
      <c r="K4" s="3"/>
      <c r="L4" s="3"/>
      <c r="M4" s="3"/>
      <c r="N4" s="3"/>
      <c r="O4" s="3"/>
      <c r="Q4" s="17"/>
      <c r="R4" s="17"/>
      <c r="S4" s="17"/>
      <c r="U4" s="3"/>
      <c r="V4" s="3"/>
      <c r="W4" s="3"/>
      <c r="X4" s="3"/>
      <c r="Y4" s="3"/>
      <c r="Z4" s="3"/>
      <c r="AA4" s="3"/>
      <c r="AB4" s="3"/>
      <c r="AD4" s="3"/>
      <c r="AE4" s="3"/>
      <c r="AF4" s="3"/>
      <c r="AG4" s="3"/>
      <c r="AH4" s="3"/>
      <c r="AI4" s="3"/>
    </row>
    <row r="5" spans="2:35" ht="15" customHeight="1" x14ac:dyDescent="0.25">
      <c r="B5" s="32" t="s">
        <v>4</v>
      </c>
      <c r="C5" s="33"/>
      <c r="D5" s="7"/>
      <c r="E5" s="26" t="s">
        <v>27</v>
      </c>
      <c r="F5" s="28"/>
      <c r="G5" s="7"/>
      <c r="H5" s="26" t="s">
        <v>16</v>
      </c>
      <c r="I5" s="27"/>
      <c r="J5" s="27"/>
      <c r="K5" s="27"/>
      <c r="L5" s="27"/>
      <c r="M5" s="27"/>
      <c r="N5" s="27"/>
      <c r="O5" s="28"/>
      <c r="P5" s="19"/>
      <c r="Q5" s="34" t="s">
        <v>19</v>
      </c>
      <c r="R5" s="34"/>
      <c r="S5" s="35"/>
      <c r="T5" s="7"/>
      <c r="U5" s="26" t="s">
        <v>20</v>
      </c>
      <c r="V5" s="27"/>
      <c r="W5" s="27"/>
      <c r="X5" s="27"/>
      <c r="Y5" s="27"/>
      <c r="Z5" s="27"/>
      <c r="AA5" s="27"/>
      <c r="AB5" s="28"/>
      <c r="AC5" s="7"/>
      <c r="AD5" s="26" t="s">
        <v>5</v>
      </c>
      <c r="AE5" s="27"/>
      <c r="AF5" s="27"/>
      <c r="AG5" s="27"/>
      <c r="AH5" s="27"/>
      <c r="AI5" s="28"/>
    </row>
    <row r="6" spans="2:35" x14ac:dyDescent="0.25">
      <c r="B6" s="33"/>
      <c r="C6" s="33"/>
      <c r="D6" s="8"/>
      <c r="E6" s="29"/>
      <c r="F6" s="31"/>
      <c r="G6" s="8"/>
      <c r="H6" s="29"/>
      <c r="I6" s="30"/>
      <c r="J6" s="30"/>
      <c r="K6" s="30"/>
      <c r="L6" s="30"/>
      <c r="M6" s="30"/>
      <c r="N6" s="30"/>
      <c r="O6" s="31"/>
      <c r="P6" s="20"/>
      <c r="Q6" s="36"/>
      <c r="R6" s="36"/>
      <c r="S6" s="37"/>
      <c r="T6" s="8"/>
      <c r="U6" s="29"/>
      <c r="V6" s="30"/>
      <c r="W6" s="30"/>
      <c r="X6" s="30"/>
      <c r="Y6" s="30"/>
      <c r="Z6" s="30"/>
      <c r="AA6" s="30"/>
      <c r="AB6" s="31"/>
      <c r="AC6" s="8"/>
      <c r="AD6" s="29"/>
      <c r="AE6" s="30"/>
      <c r="AF6" s="30"/>
      <c r="AG6" s="30"/>
      <c r="AH6" s="30"/>
      <c r="AI6" s="31"/>
    </row>
    <row r="7" spans="2:35" ht="25.5" x14ac:dyDescent="0.25">
      <c r="B7" s="38" t="s">
        <v>6</v>
      </c>
      <c r="C7" s="38" t="s">
        <v>7</v>
      </c>
      <c r="D7" s="9"/>
      <c r="E7" s="14" t="s">
        <v>8</v>
      </c>
      <c r="F7" s="14" t="s">
        <v>37</v>
      </c>
      <c r="G7" s="9"/>
      <c r="H7" s="11" t="s">
        <v>9</v>
      </c>
      <c r="I7" s="11" t="s">
        <v>10</v>
      </c>
      <c r="J7" s="11" t="s">
        <v>11</v>
      </c>
      <c r="K7" s="38" t="s">
        <v>14</v>
      </c>
      <c r="L7" s="11" t="s">
        <v>15</v>
      </c>
      <c r="M7" s="11" t="s">
        <v>11</v>
      </c>
      <c r="N7" s="11" t="s">
        <v>12</v>
      </c>
      <c r="O7" s="11" t="s">
        <v>13</v>
      </c>
      <c r="P7" s="20"/>
      <c r="Q7" s="39" t="s">
        <v>14</v>
      </c>
      <c r="R7" s="14" t="s">
        <v>12</v>
      </c>
      <c r="S7" s="14" t="s">
        <v>13</v>
      </c>
      <c r="T7" s="9"/>
      <c r="U7" s="11" t="s">
        <v>9</v>
      </c>
      <c r="V7" s="11" t="s">
        <v>10</v>
      </c>
      <c r="W7" s="11" t="s">
        <v>11</v>
      </c>
      <c r="X7" s="38" t="s">
        <v>14</v>
      </c>
      <c r="Y7" s="11" t="s">
        <v>15</v>
      </c>
      <c r="Z7" s="11" t="s">
        <v>11</v>
      </c>
      <c r="AA7" s="11" t="s">
        <v>12</v>
      </c>
      <c r="AB7" s="11" t="s">
        <v>13</v>
      </c>
      <c r="AC7" s="9"/>
      <c r="AD7" s="11" t="s">
        <v>9</v>
      </c>
      <c r="AE7" s="11" t="s">
        <v>10</v>
      </c>
      <c r="AF7" s="11" t="s">
        <v>28</v>
      </c>
      <c r="AG7" s="11" t="s">
        <v>11</v>
      </c>
      <c r="AH7" s="11" t="s">
        <v>12</v>
      </c>
      <c r="AI7" s="11" t="s">
        <v>13</v>
      </c>
    </row>
    <row r="8" spans="2:35" x14ac:dyDescent="0.25">
      <c r="B8" s="7">
        <f>RANK(C8,C$8:C$20,0)</f>
        <v>1</v>
      </c>
      <c r="C8" s="7">
        <f>SUMIF($G$1:$AI$1,1,$G8:$AI8)</f>
        <v>380</v>
      </c>
      <c r="D8" s="10"/>
      <c r="E8" s="15" t="s">
        <v>121</v>
      </c>
      <c r="F8" s="15" t="s">
        <v>73</v>
      </c>
      <c r="G8" s="10"/>
      <c r="H8" s="7">
        <v>6</v>
      </c>
      <c r="I8" s="7">
        <v>5</v>
      </c>
      <c r="J8" s="13">
        <f>TIME(0,H8,I8)</f>
        <v>4.2245370370370371E-3</v>
      </c>
      <c r="K8" s="7">
        <v>81</v>
      </c>
      <c r="L8" s="7">
        <f>K$2-K8</f>
        <v>42</v>
      </c>
      <c r="M8" s="13">
        <f>J8+TIME(0,0,L8)</f>
        <v>4.7106481481481478E-3</v>
      </c>
      <c r="N8" s="7">
        <f>RANK(M8,M$8:M$20,1)</f>
        <v>3</v>
      </c>
      <c r="O8" s="7">
        <f>VLOOKUP(N8,'Место-баллы'!$A$3:$E$52,2,0)</f>
        <v>90</v>
      </c>
      <c r="P8" s="20"/>
      <c r="Q8" s="19">
        <v>466</v>
      </c>
      <c r="R8" s="19">
        <f>RANK(Q8,Q$8:Q$20,0)</f>
        <v>1</v>
      </c>
      <c r="S8" s="19">
        <f>VLOOKUP(R8,'Место-баллы'!$A$3:$E$52,2,0)</f>
        <v>100</v>
      </c>
      <c r="T8" s="10"/>
      <c r="U8" s="7">
        <v>5</v>
      </c>
      <c r="V8" s="7">
        <v>5</v>
      </c>
      <c r="W8" s="13">
        <f>TIME(0,U8,V8)</f>
        <v>3.5300925925925925E-3</v>
      </c>
      <c r="X8" s="7">
        <f>78+14</f>
        <v>92</v>
      </c>
      <c r="Y8" s="7">
        <f>X$2-X8</f>
        <v>43</v>
      </c>
      <c r="Z8" s="13">
        <f>W8+TIME(0,0,Y8)</f>
        <v>4.0277777777777777E-3</v>
      </c>
      <c r="AA8" s="7">
        <f>RANK(Z8,Z$8:Z$20,1)</f>
        <v>2</v>
      </c>
      <c r="AB8" s="7">
        <f>VLOOKUP(AA8,'Место-баллы'!$A$3:$E$52,2,0)</f>
        <v>95</v>
      </c>
      <c r="AC8" s="10"/>
      <c r="AD8" s="23" t="s">
        <v>137</v>
      </c>
      <c r="AE8" s="22" t="s">
        <v>164</v>
      </c>
      <c r="AF8" s="22" t="s">
        <v>190</v>
      </c>
      <c r="AG8" s="21" t="str">
        <f>CONCATENATE(0,":",AD8,":",AE8,".",AF8)</f>
        <v>0:00:15.92</v>
      </c>
      <c r="AH8" s="7">
        <v>2</v>
      </c>
      <c r="AI8" s="7">
        <f>VLOOKUP(AH8,'Место-баллы'!$A$3:$E$52,2,0)</f>
        <v>95</v>
      </c>
    </row>
    <row r="9" spans="2:35" x14ac:dyDescent="0.25">
      <c r="B9" s="7">
        <f>RANK(C9,C$8:C$20,0)</f>
        <v>2</v>
      </c>
      <c r="C9" s="7">
        <f>SUMIF($G$1:$AI$1,1,$G9:$AI9)</f>
        <v>349</v>
      </c>
      <c r="D9" s="10"/>
      <c r="E9" s="15" t="s">
        <v>124</v>
      </c>
      <c r="F9" s="15" t="s">
        <v>63</v>
      </c>
      <c r="G9" s="10"/>
      <c r="H9" s="7">
        <v>6</v>
      </c>
      <c r="I9" s="7">
        <v>5</v>
      </c>
      <c r="J9" s="13">
        <f>TIME(0,H9,I9)</f>
        <v>4.2245370370370371E-3</v>
      </c>
      <c r="K9" s="7">
        <v>104</v>
      </c>
      <c r="L9" s="7">
        <f>K$2-K9</f>
        <v>19</v>
      </c>
      <c r="M9" s="13">
        <f>J9+TIME(0,0,L9)</f>
        <v>4.4444444444444444E-3</v>
      </c>
      <c r="N9" s="7">
        <f>RANK(M9,M$8:M$20,1)</f>
        <v>1</v>
      </c>
      <c r="O9" s="7">
        <f>VLOOKUP(N9,'Место-баллы'!$A$3:$E$52,2,0)</f>
        <v>100</v>
      </c>
      <c r="P9" s="20"/>
      <c r="Q9" s="19">
        <v>411</v>
      </c>
      <c r="R9" s="19">
        <f>RANK(Q9,Q$8:Q$20,0)</f>
        <v>9</v>
      </c>
      <c r="S9" s="19">
        <f>VLOOKUP(R9,'Место-баллы'!$A$3:$E$52,2,0)</f>
        <v>69</v>
      </c>
      <c r="T9" s="10"/>
      <c r="U9" s="7">
        <v>5</v>
      </c>
      <c r="V9" s="7">
        <v>5</v>
      </c>
      <c r="W9" s="13">
        <f>TIME(0,U9,V9)</f>
        <v>3.5300925925925925E-3</v>
      </c>
      <c r="X9" s="7">
        <v>98</v>
      </c>
      <c r="Y9" s="7">
        <f>X$2-X9</f>
        <v>37</v>
      </c>
      <c r="Z9" s="13">
        <f>W9+TIME(0,0,Y9)</f>
        <v>3.9583333333333328E-3</v>
      </c>
      <c r="AA9" s="7">
        <f>RANK(Z9,Z$8:Z$20,1)</f>
        <v>1</v>
      </c>
      <c r="AB9" s="7">
        <f>VLOOKUP(AA9,'Место-баллы'!$A$3:$E$52,2,0)</f>
        <v>100</v>
      </c>
      <c r="AC9" s="10"/>
      <c r="AD9" s="23" t="s">
        <v>137</v>
      </c>
      <c r="AE9" s="22" t="s">
        <v>184</v>
      </c>
      <c r="AF9" s="22" t="s">
        <v>192</v>
      </c>
      <c r="AG9" s="21" t="str">
        <f>CONCATENATE(0,":",AD9,":",AE9,".",AF9)</f>
        <v>0:00:16.61</v>
      </c>
      <c r="AH9" s="7">
        <v>5</v>
      </c>
      <c r="AI9" s="7">
        <f>VLOOKUP(AH9,'Место-баллы'!$A$3:$E$52,2,0)</f>
        <v>80</v>
      </c>
    </row>
    <row r="10" spans="2:35" x14ac:dyDescent="0.25">
      <c r="B10" s="7">
        <f>RANK(C10,C$8:C$20,0)</f>
        <v>3</v>
      </c>
      <c r="C10" s="7">
        <f>SUMIF($G$1:$AI$1,1,$G10:$AI10)</f>
        <v>345</v>
      </c>
      <c r="D10" s="10"/>
      <c r="E10" s="15" t="s">
        <v>118</v>
      </c>
      <c r="F10" s="15" t="s">
        <v>73</v>
      </c>
      <c r="G10" s="10"/>
      <c r="H10" s="7">
        <v>6</v>
      </c>
      <c r="I10" s="7">
        <v>5</v>
      </c>
      <c r="J10" s="13">
        <f>TIME(0,H10,I10)</f>
        <v>4.2245370370370371E-3</v>
      </c>
      <c r="K10" s="7">
        <v>83</v>
      </c>
      <c r="L10" s="7">
        <f>K$2-K10</f>
        <v>40</v>
      </c>
      <c r="M10" s="13">
        <f>J10+TIME(0,0,L10)</f>
        <v>4.6874999999999998E-3</v>
      </c>
      <c r="N10" s="7">
        <f>RANK(M10,M$8:M$20,1)</f>
        <v>2</v>
      </c>
      <c r="O10" s="7">
        <f>VLOOKUP(N10,'Место-баллы'!$A$3:$E$52,2,0)</f>
        <v>95</v>
      </c>
      <c r="P10" s="20"/>
      <c r="Q10" s="19">
        <v>437</v>
      </c>
      <c r="R10" s="19">
        <f>RANK(Q10,Q$8:Q$20,0)</f>
        <v>4</v>
      </c>
      <c r="S10" s="19">
        <f>VLOOKUP(R10,'Место-баллы'!$A$3:$E$52,2,0)</f>
        <v>85</v>
      </c>
      <c r="T10" s="10"/>
      <c r="U10" s="7">
        <v>5</v>
      </c>
      <c r="V10" s="7">
        <v>5</v>
      </c>
      <c r="W10" s="13">
        <f>TIME(0,U10,V10)</f>
        <v>3.5300925925925925E-3</v>
      </c>
      <c r="X10" s="7">
        <f>42+19</f>
        <v>61</v>
      </c>
      <c r="Y10" s="7">
        <f>X$2-X10</f>
        <v>74</v>
      </c>
      <c r="Z10" s="13">
        <f>W10+TIME(0,0,Y10)</f>
        <v>4.386574074074074E-3</v>
      </c>
      <c r="AA10" s="7">
        <f>RANK(Z10,Z$8:Z$20,1)</f>
        <v>11</v>
      </c>
      <c r="AB10" s="7">
        <f>VLOOKUP(AA10,'Место-баллы'!$A$3:$E$52,2,0)</f>
        <v>65</v>
      </c>
      <c r="AC10" s="10"/>
      <c r="AD10" s="23" t="s">
        <v>137</v>
      </c>
      <c r="AE10" s="22" t="s">
        <v>164</v>
      </c>
      <c r="AF10" s="22" t="s">
        <v>141</v>
      </c>
      <c r="AG10" s="21" t="str">
        <f>CONCATENATE(0,":",AD10,":",AE10,".",AF10)</f>
        <v>0:00:15.06</v>
      </c>
      <c r="AH10" s="7">
        <v>1</v>
      </c>
      <c r="AI10" s="7">
        <f>VLOOKUP(AH10,'Место-баллы'!$A$3:$E$52,2,0)</f>
        <v>100</v>
      </c>
    </row>
    <row r="11" spans="2:35" x14ac:dyDescent="0.25">
      <c r="B11" s="7">
        <f>RANK(C11,C$8:C$20,0)</f>
        <v>4</v>
      </c>
      <c r="C11" s="7">
        <f>SUMIF($G$1:$AI$1,1,$G11:$AI11)</f>
        <v>328</v>
      </c>
      <c r="D11" s="10"/>
      <c r="E11" s="15" t="s">
        <v>123</v>
      </c>
      <c r="F11" s="15" t="s">
        <v>40</v>
      </c>
      <c r="G11" s="10"/>
      <c r="H11" s="7">
        <v>6</v>
      </c>
      <c r="I11" s="7">
        <v>5</v>
      </c>
      <c r="J11" s="13">
        <f>TIME(0,H11,I11)</f>
        <v>4.2245370370370371E-3</v>
      </c>
      <c r="K11" s="7">
        <v>79</v>
      </c>
      <c r="L11" s="7">
        <f>K$2-K11</f>
        <v>44</v>
      </c>
      <c r="M11" s="13">
        <f>J11+TIME(0,0,L11)</f>
        <v>4.7337962962962967E-3</v>
      </c>
      <c r="N11" s="7">
        <f>RANK(M11,M$8:M$20,1)</f>
        <v>7</v>
      </c>
      <c r="O11" s="7">
        <f>VLOOKUP(N11,'Место-баллы'!$A$3:$E$52,2,0)</f>
        <v>73</v>
      </c>
      <c r="P11" s="20"/>
      <c r="Q11" s="19">
        <v>441</v>
      </c>
      <c r="R11" s="19">
        <f>RANK(Q11,Q$8:Q$20,0)</f>
        <v>3</v>
      </c>
      <c r="S11" s="19">
        <f>VLOOKUP(R11,'Место-баллы'!$A$3:$E$52,2,0)</f>
        <v>90</v>
      </c>
      <c r="T11" s="10"/>
      <c r="U11" s="7">
        <v>5</v>
      </c>
      <c r="V11" s="7">
        <v>5</v>
      </c>
      <c r="W11" s="13">
        <f>TIME(0,U11,V11)</f>
        <v>3.5300925925925925E-3</v>
      </c>
      <c r="X11" s="7">
        <v>81</v>
      </c>
      <c r="Y11" s="7">
        <f>X$2-X11</f>
        <v>54</v>
      </c>
      <c r="Z11" s="13">
        <f>W11+TIME(0,0,Y11)</f>
        <v>4.1550925925925922E-3</v>
      </c>
      <c r="AA11" s="7">
        <f>RANK(Z11,Z$8:Z$20,1)</f>
        <v>5</v>
      </c>
      <c r="AB11" s="7">
        <f>VLOOKUP(AA11,'Место-баллы'!$A$3:$E$52,2,0)</f>
        <v>80</v>
      </c>
      <c r="AC11" s="10"/>
      <c r="AD11" s="23" t="s">
        <v>137</v>
      </c>
      <c r="AE11" s="22" t="s">
        <v>184</v>
      </c>
      <c r="AF11" s="22" t="s">
        <v>136</v>
      </c>
      <c r="AG11" s="21" t="str">
        <f>CONCATENATE(0,":",AD11,":",AE11,".",AF11)</f>
        <v>0:00:16.39</v>
      </c>
      <c r="AH11" s="7">
        <v>4</v>
      </c>
      <c r="AI11" s="7">
        <f>VLOOKUP(AH11,'Место-баллы'!$A$3:$E$52,2,0)</f>
        <v>85</v>
      </c>
    </row>
    <row r="12" spans="2:35" x14ac:dyDescent="0.25">
      <c r="B12" s="7">
        <f>RANK(C12,C$8:C$20,0)</f>
        <v>5</v>
      </c>
      <c r="C12" s="7">
        <f>SUMIF($G$1:$AI$1,1,$G12:$AI12)</f>
        <v>326</v>
      </c>
      <c r="D12" s="10"/>
      <c r="E12" s="15" t="s">
        <v>116</v>
      </c>
      <c r="F12" s="15" t="s">
        <v>40</v>
      </c>
      <c r="G12" s="10"/>
      <c r="H12" s="7">
        <v>6</v>
      </c>
      <c r="I12" s="7">
        <v>5</v>
      </c>
      <c r="J12" s="13">
        <f>TIME(0,H12,I12)</f>
        <v>4.2245370370370371E-3</v>
      </c>
      <c r="K12" s="7">
        <v>81</v>
      </c>
      <c r="L12" s="7">
        <f>K$2-K12</f>
        <v>42</v>
      </c>
      <c r="M12" s="13">
        <f>J12+TIME(0,0,L12)</f>
        <v>4.7106481481481478E-3</v>
      </c>
      <c r="N12" s="7">
        <f>RANK(M12,M$8:M$20,1)</f>
        <v>3</v>
      </c>
      <c r="O12" s="7">
        <f>VLOOKUP(N12,'Место-баллы'!$A$3:$E$52,2,0)</f>
        <v>90</v>
      </c>
      <c r="P12" s="20"/>
      <c r="Q12" s="19">
        <v>425</v>
      </c>
      <c r="R12" s="19">
        <f>RANK(Q12,Q$8:Q$20,0)</f>
        <v>8</v>
      </c>
      <c r="S12" s="19">
        <f>VLOOKUP(R12,'Место-баллы'!$A$3:$E$52,2,0)</f>
        <v>71</v>
      </c>
      <c r="T12" s="10"/>
      <c r="U12" s="7">
        <v>5</v>
      </c>
      <c r="V12" s="7">
        <v>5</v>
      </c>
      <c r="W12" s="13">
        <f>TIME(0,U12,V12)</f>
        <v>3.5300925925925925E-3</v>
      </c>
      <c r="X12" s="7">
        <v>84</v>
      </c>
      <c r="Y12" s="7">
        <f>X$2-X12</f>
        <v>51</v>
      </c>
      <c r="Z12" s="13">
        <f>W12+TIME(0,0,Y12)</f>
        <v>4.1203703703703706E-3</v>
      </c>
      <c r="AA12" s="7">
        <f>RANK(Z12,Z$8:Z$20,1)</f>
        <v>3</v>
      </c>
      <c r="AB12" s="7">
        <f>VLOOKUP(AA12,'Место-баллы'!$A$3:$E$52,2,0)</f>
        <v>90</v>
      </c>
      <c r="AC12" s="10"/>
      <c r="AD12" s="23" t="s">
        <v>137</v>
      </c>
      <c r="AE12" s="22" t="s">
        <v>184</v>
      </c>
      <c r="AF12" s="22" t="s">
        <v>193</v>
      </c>
      <c r="AG12" s="21" t="str">
        <f>CONCATENATE(0,":",AD12,":",AE12,".",AF12)</f>
        <v>0:00:16.64</v>
      </c>
      <c r="AH12" s="7">
        <v>6</v>
      </c>
      <c r="AI12" s="7">
        <f>VLOOKUP(AH12,'Место-баллы'!$A$3:$E$52,2,0)</f>
        <v>75</v>
      </c>
    </row>
    <row r="13" spans="2:35" x14ac:dyDescent="0.25">
      <c r="B13" s="7">
        <f>RANK(C13,C$8:C$20,0)</f>
        <v>6</v>
      </c>
      <c r="C13" s="7">
        <f>SUMIF($G$1:$AI$1,1,$G13:$AI13)</f>
        <v>314</v>
      </c>
      <c r="D13" s="10"/>
      <c r="E13" s="15" t="s">
        <v>113</v>
      </c>
      <c r="F13" s="15" t="s">
        <v>47</v>
      </c>
      <c r="G13" s="10"/>
      <c r="H13" s="7">
        <v>6</v>
      </c>
      <c r="I13" s="7">
        <v>5</v>
      </c>
      <c r="J13" s="13">
        <f>TIME(0,H13,I13)</f>
        <v>4.2245370370370371E-3</v>
      </c>
      <c r="K13" s="7">
        <v>79</v>
      </c>
      <c r="L13" s="7">
        <f>K$2-K13</f>
        <v>44</v>
      </c>
      <c r="M13" s="13">
        <f>J13+TIME(0,0,L13)</f>
        <v>4.7337962962962967E-3</v>
      </c>
      <c r="N13" s="7">
        <f>RANK(M13,M$8:M$20,1)</f>
        <v>7</v>
      </c>
      <c r="O13" s="7">
        <f>VLOOKUP(N13,'Место-баллы'!$A$3:$E$52,2,0)</f>
        <v>73</v>
      </c>
      <c r="P13" s="20"/>
      <c r="Q13" s="19">
        <v>434</v>
      </c>
      <c r="R13" s="19">
        <f>RANK(Q13,Q$8:Q$20,0)</f>
        <v>5</v>
      </c>
      <c r="S13" s="19">
        <f>VLOOKUP(R13,'Место-баллы'!$A$3:$E$52,2,0)</f>
        <v>80</v>
      </c>
      <c r="T13" s="10"/>
      <c r="U13" s="7">
        <v>5</v>
      </c>
      <c r="V13" s="7">
        <v>5</v>
      </c>
      <c r="W13" s="13">
        <f>TIME(0,U13,V13)</f>
        <v>3.5300925925925925E-3</v>
      </c>
      <c r="X13" s="7">
        <v>84</v>
      </c>
      <c r="Y13" s="7">
        <f>X$2-X13</f>
        <v>51</v>
      </c>
      <c r="Z13" s="13">
        <f>W13+TIME(0,0,Y13)</f>
        <v>4.1203703703703706E-3</v>
      </c>
      <c r="AA13" s="7">
        <f>RANK(Z13,Z$8:Z$20,1)</f>
        <v>3</v>
      </c>
      <c r="AB13" s="7">
        <f>VLOOKUP(AA13,'Место-баллы'!$A$3:$E$52,2,0)</f>
        <v>90</v>
      </c>
      <c r="AC13" s="10"/>
      <c r="AD13" s="23" t="s">
        <v>137</v>
      </c>
      <c r="AE13" s="22" t="s">
        <v>171</v>
      </c>
      <c r="AF13" s="22" t="s">
        <v>145</v>
      </c>
      <c r="AG13" s="21" t="str">
        <f>CONCATENATE(0,":",AD13,":",AE13,".",AF13)</f>
        <v>0:00:17.05</v>
      </c>
      <c r="AH13" s="7">
        <v>8</v>
      </c>
      <c r="AI13" s="7">
        <f>VLOOKUP(AH13,'Место-баллы'!$A$3:$E$52,2,0)</f>
        <v>71</v>
      </c>
    </row>
    <row r="14" spans="2:35" x14ac:dyDescent="0.25">
      <c r="B14" s="7">
        <f>RANK(C14,C$8:C$20,0)</f>
        <v>7</v>
      </c>
      <c r="C14" s="7">
        <f>SUMIF($G$1:$AI$1,1,$G14:$AI14)</f>
        <v>302</v>
      </c>
      <c r="D14" s="10"/>
      <c r="E14" s="15" t="s">
        <v>114</v>
      </c>
      <c r="F14" s="15" t="s">
        <v>88</v>
      </c>
      <c r="G14" s="10"/>
      <c r="H14" s="7">
        <v>6</v>
      </c>
      <c r="I14" s="7">
        <v>5</v>
      </c>
      <c r="J14" s="13">
        <f>TIME(0,H14,I14)</f>
        <v>4.2245370370370371E-3</v>
      </c>
      <c r="K14" s="7">
        <v>30</v>
      </c>
      <c r="L14" s="7">
        <f>K$2-K14</f>
        <v>93</v>
      </c>
      <c r="M14" s="13">
        <f>J14+TIME(0,0,L14)</f>
        <v>5.3009259259259259E-3</v>
      </c>
      <c r="N14" s="7">
        <f>RANK(M14,M$8:M$20,1)</f>
        <v>12</v>
      </c>
      <c r="O14" s="7">
        <f>VLOOKUP(N14,'Место-баллы'!$A$3:$E$52,2,0)</f>
        <v>63</v>
      </c>
      <c r="P14" s="20"/>
      <c r="Q14" s="19">
        <v>460</v>
      </c>
      <c r="R14" s="19">
        <f>RANK(Q14,Q$8:Q$20,0)</f>
        <v>2</v>
      </c>
      <c r="S14" s="19">
        <f>VLOOKUP(R14,'Место-баллы'!$A$3:$E$52,2,0)</f>
        <v>95</v>
      </c>
      <c r="T14" s="10"/>
      <c r="U14" s="7">
        <v>5</v>
      </c>
      <c r="V14" s="7">
        <v>5</v>
      </c>
      <c r="W14" s="13">
        <f>TIME(0,U14,V14)</f>
        <v>3.5300925925925925E-3</v>
      </c>
      <c r="X14" s="7">
        <v>65</v>
      </c>
      <c r="Y14" s="7">
        <f>X$2-X14</f>
        <v>70</v>
      </c>
      <c r="Z14" s="13">
        <f>W14+TIME(0,0,Y14)</f>
        <v>4.340277777777778E-3</v>
      </c>
      <c r="AA14" s="7">
        <f>RANK(Z14,Z$8:Z$20,1)</f>
        <v>8</v>
      </c>
      <c r="AB14" s="7">
        <f>VLOOKUP(AA14,'Место-баллы'!$A$3:$E$52,2,0)</f>
        <v>71</v>
      </c>
      <c r="AC14" s="10"/>
      <c r="AD14" s="23" t="s">
        <v>137</v>
      </c>
      <c r="AE14" s="22" t="s">
        <v>184</v>
      </c>
      <c r="AF14" s="22" t="s">
        <v>189</v>
      </c>
      <c r="AG14" s="21" t="str">
        <f>CONCATENATE(0,":",AD14,":",AE14,".",AF14)</f>
        <v>0:00:16.97</v>
      </c>
      <c r="AH14" s="7">
        <v>7</v>
      </c>
      <c r="AI14" s="7">
        <f>VLOOKUP(AH14,'Место-баллы'!$A$3:$E$52,2,0)</f>
        <v>73</v>
      </c>
    </row>
    <row r="15" spans="2:35" x14ac:dyDescent="0.25">
      <c r="B15" s="7">
        <f>RANK(C15,C$8:C$20,0)</f>
        <v>8</v>
      </c>
      <c r="C15" s="7">
        <f>SUMIF($G$1:$AI$1,1,$G15:$AI15)</f>
        <v>293</v>
      </c>
      <c r="D15" s="10"/>
      <c r="E15" s="15" t="s">
        <v>120</v>
      </c>
      <c r="F15" s="15" t="s">
        <v>40</v>
      </c>
      <c r="G15" s="10"/>
      <c r="H15" s="7">
        <v>6</v>
      </c>
      <c r="I15" s="7">
        <v>5</v>
      </c>
      <c r="J15" s="13">
        <f>TIME(0,H15,I15)</f>
        <v>4.2245370370370371E-3</v>
      </c>
      <c r="K15" s="7">
        <v>81</v>
      </c>
      <c r="L15" s="7">
        <f>K$2-K15</f>
        <v>42</v>
      </c>
      <c r="M15" s="13">
        <f>J15+TIME(0,0,L15)</f>
        <v>4.7106481481481478E-3</v>
      </c>
      <c r="N15" s="7">
        <f>RANK(M15,M$8:M$20,1)</f>
        <v>3</v>
      </c>
      <c r="O15" s="7">
        <f>VLOOKUP(N15,'Место-баллы'!$A$3:$E$52,2,0)</f>
        <v>90</v>
      </c>
      <c r="P15" s="20"/>
      <c r="Q15" s="19">
        <v>395</v>
      </c>
      <c r="R15" s="19">
        <f>RANK(Q15,Q$8:Q$20,0)</f>
        <v>11</v>
      </c>
      <c r="S15" s="19">
        <f>VLOOKUP(R15,'Место-баллы'!$A$3:$E$52,2,0)</f>
        <v>65</v>
      </c>
      <c r="T15" s="10"/>
      <c r="U15" s="7">
        <v>5</v>
      </c>
      <c r="V15" s="7">
        <v>5</v>
      </c>
      <c r="W15" s="13">
        <f>TIME(0,U15,V15)</f>
        <v>3.5300925925925925E-3</v>
      </c>
      <c r="X15" s="7">
        <v>76</v>
      </c>
      <c r="Y15" s="7">
        <f>X$2-X15</f>
        <v>59</v>
      </c>
      <c r="Z15" s="13">
        <f>W15+TIME(0,0,Y15)</f>
        <v>4.2129629629629626E-3</v>
      </c>
      <c r="AA15" s="7">
        <f>RANK(Z15,Z$8:Z$20,1)</f>
        <v>6</v>
      </c>
      <c r="AB15" s="7">
        <f>VLOOKUP(AA15,'Место-баллы'!$A$3:$E$52,2,0)</f>
        <v>75</v>
      </c>
      <c r="AC15" s="10"/>
      <c r="AD15" s="23" t="s">
        <v>137</v>
      </c>
      <c r="AE15" s="22" t="s">
        <v>183</v>
      </c>
      <c r="AF15" s="22" t="s">
        <v>144</v>
      </c>
      <c r="AG15" s="21" t="str">
        <f>CONCATENATE(0,":",AD15,":",AE15,".",AF15)</f>
        <v>0:00:18.37</v>
      </c>
      <c r="AH15" s="7">
        <v>12</v>
      </c>
      <c r="AI15" s="7">
        <f>VLOOKUP(AH15,'Место-баллы'!$A$3:$E$52,2,0)</f>
        <v>63</v>
      </c>
    </row>
    <row r="16" spans="2:35" x14ac:dyDescent="0.25">
      <c r="B16" s="7">
        <v>9</v>
      </c>
      <c r="C16" s="7">
        <f>SUMIF($G$1:$AI$1,1,$G16:$AI16)</f>
        <v>293</v>
      </c>
      <c r="D16" s="10"/>
      <c r="E16" s="15" t="s">
        <v>115</v>
      </c>
      <c r="F16" s="15" t="s">
        <v>40</v>
      </c>
      <c r="G16" s="10"/>
      <c r="H16" s="7">
        <v>6</v>
      </c>
      <c r="I16" s="7">
        <v>5</v>
      </c>
      <c r="J16" s="13">
        <f>TIME(0,H16,I16)</f>
        <v>4.2245370370370371E-3</v>
      </c>
      <c r="K16" s="7">
        <v>81</v>
      </c>
      <c r="L16" s="7">
        <f>K$2-K16</f>
        <v>42</v>
      </c>
      <c r="M16" s="13">
        <f>J16+TIME(0,0,L16)</f>
        <v>4.7106481481481478E-3</v>
      </c>
      <c r="N16" s="7">
        <f>RANK(M16,M$8:M$20,1)</f>
        <v>3</v>
      </c>
      <c r="O16" s="7">
        <f>VLOOKUP(N16,'Место-баллы'!$A$3:$E$52,2,0)</f>
        <v>90</v>
      </c>
      <c r="P16" s="20"/>
      <c r="Q16" s="19">
        <v>390</v>
      </c>
      <c r="R16" s="19">
        <f>RANK(Q16,Q$8:Q$20,0)</f>
        <v>12</v>
      </c>
      <c r="S16" s="19">
        <f>VLOOKUP(R16,'Место-баллы'!$A$3:$E$52,2,0)</f>
        <v>63</v>
      </c>
      <c r="T16" s="10"/>
      <c r="U16" s="7">
        <v>5</v>
      </c>
      <c r="V16" s="7">
        <v>5</v>
      </c>
      <c r="W16" s="13">
        <f>TIME(0,U16,V16)</f>
        <v>3.5300925925925925E-3</v>
      </c>
      <c r="X16" s="7">
        <v>65</v>
      </c>
      <c r="Y16" s="7">
        <f>X$2-X16</f>
        <v>70</v>
      </c>
      <c r="Z16" s="13">
        <f>W16+TIME(0,0,Y16)</f>
        <v>4.340277777777778E-3</v>
      </c>
      <c r="AA16" s="7">
        <f>RANK(Z16,Z$8:Z$20,1)</f>
        <v>8</v>
      </c>
      <c r="AB16" s="7">
        <f>VLOOKUP(AA16,'Место-баллы'!$A$3:$E$52,2,0)</f>
        <v>71</v>
      </c>
      <c r="AC16" s="10"/>
      <c r="AD16" s="23" t="s">
        <v>137</v>
      </c>
      <c r="AE16" s="22" t="s">
        <v>171</v>
      </c>
      <c r="AF16" s="22" t="s">
        <v>141</v>
      </c>
      <c r="AG16" s="21" t="str">
        <f>CONCATENATE(0,":",AD16,":",AE16,".",AF16)</f>
        <v>0:00:17.06</v>
      </c>
      <c r="AH16" s="7">
        <v>9</v>
      </c>
      <c r="AI16" s="7">
        <f>VLOOKUP(AH16,'Место-баллы'!$A$3:$E$52,2,0)</f>
        <v>69</v>
      </c>
    </row>
    <row r="17" spans="2:35" x14ac:dyDescent="0.25">
      <c r="B17" s="7">
        <f>RANK(C17,C$8:C$20,0)</f>
        <v>10</v>
      </c>
      <c r="C17" s="7">
        <f>SUMIF($G$1:$AI$1,1,$G17:$AI17)</f>
        <v>278</v>
      </c>
      <c r="D17" s="10"/>
      <c r="E17" s="15" t="s">
        <v>117</v>
      </c>
      <c r="F17" s="15" t="s">
        <v>47</v>
      </c>
      <c r="G17" s="10"/>
      <c r="H17" s="7">
        <v>6</v>
      </c>
      <c r="I17" s="7">
        <v>5</v>
      </c>
      <c r="J17" s="13">
        <f>TIME(0,H17,I17)</f>
        <v>4.2245370370370371E-3</v>
      </c>
      <c r="K17" s="7">
        <v>77</v>
      </c>
      <c r="L17" s="7">
        <f>K$2-K17</f>
        <v>46</v>
      </c>
      <c r="M17" s="13">
        <f>J17+TIME(0,0,L17)</f>
        <v>4.7569444444444447E-3</v>
      </c>
      <c r="N17" s="7">
        <f>RANK(M17,M$8:M$20,1)</f>
        <v>9</v>
      </c>
      <c r="O17" s="7">
        <f>VLOOKUP(N17,'Место-баллы'!$A$3:$E$52,2,0)</f>
        <v>69</v>
      </c>
      <c r="P17" s="20"/>
      <c r="Q17" s="19">
        <v>430</v>
      </c>
      <c r="R17" s="19">
        <f>RANK(Q17,Q$8:Q$20,0)</f>
        <v>6</v>
      </c>
      <c r="S17" s="19">
        <f>VLOOKUP(R17,'Место-баллы'!$A$3:$E$52,2,0)</f>
        <v>75</v>
      </c>
      <c r="T17" s="10"/>
      <c r="U17" s="7">
        <v>5</v>
      </c>
      <c r="V17" s="7">
        <v>5</v>
      </c>
      <c r="W17" s="13">
        <f>TIME(0,U17,V17)</f>
        <v>3.5300925925925925E-3</v>
      </c>
      <c r="X17" s="7">
        <v>75</v>
      </c>
      <c r="Y17" s="7">
        <f>X$2-X17</f>
        <v>60</v>
      </c>
      <c r="Z17" s="13">
        <f>W17+TIME(0,0,Y17)</f>
        <v>4.2245370370370371E-3</v>
      </c>
      <c r="AA17" s="7">
        <f>RANK(Z17,Z$8:Z$20,1)</f>
        <v>7</v>
      </c>
      <c r="AB17" s="7">
        <f>VLOOKUP(AA17,'Место-баллы'!$A$3:$E$52,2,0)</f>
        <v>73</v>
      </c>
      <c r="AC17" s="10"/>
      <c r="AD17" s="23" t="s">
        <v>137</v>
      </c>
      <c r="AE17" s="22" t="s">
        <v>183</v>
      </c>
      <c r="AF17" s="22" t="s">
        <v>167</v>
      </c>
      <c r="AG17" s="21" t="str">
        <f>CONCATENATE(0,":",AD17,":",AE17,".",AF17)</f>
        <v>0:00:18.78</v>
      </c>
      <c r="AH17" s="7">
        <v>13</v>
      </c>
      <c r="AI17" s="7">
        <f>VLOOKUP(AH17,'Место-баллы'!$A$3:$E$52,2,0)</f>
        <v>61</v>
      </c>
    </row>
    <row r="18" spans="2:35" x14ac:dyDescent="0.25">
      <c r="B18" s="7">
        <f>RANK(C18,C$8:C$20,0)</f>
        <v>11</v>
      </c>
      <c r="C18" s="7">
        <f>SUMIF($G$1:$AI$1,1,$G18:$AI18)</f>
        <v>277</v>
      </c>
      <c r="D18" s="10"/>
      <c r="E18" s="15" t="s">
        <v>112</v>
      </c>
      <c r="F18" s="15" t="s">
        <v>42</v>
      </c>
      <c r="G18" s="10"/>
      <c r="H18" s="7">
        <v>6</v>
      </c>
      <c r="I18" s="7">
        <v>5</v>
      </c>
      <c r="J18" s="13">
        <f>TIME(0,H18,I18)</f>
        <v>4.2245370370370371E-3</v>
      </c>
      <c r="K18" s="7">
        <v>53</v>
      </c>
      <c r="L18" s="7">
        <f>K$2-K18</f>
        <v>70</v>
      </c>
      <c r="M18" s="13">
        <f>J18+TIME(0,0,L18)</f>
        <v>5.0347222222222225E-3</v>
      </c>
      <c r="N18" s="7">
        <f>RANK(M18,M$8:M$20,1)</f>
        <v>11</v>
      </c>
      <c r="O18" s="7">
        <f>VLOOKUP(N18,'Место-баллы'!$A$3:$E$52,2,0)</f>
        <v>65</v>
      </c>
      <c r="P18" s="20"/>
      <c r="Q18" s="19">
        <v>381</v>
      </c>
      <c r="R18" s="19">
        <f>RANK(Q18,Q$8:Q$20,0)</f>
        <v>13</v>
      </c>
      <c r="S18" s="19">
        <f>VLOOKUP(R18,'Место-баллы'!$A$3:$E$52,2,0)</f>
        <v>61</v>
      </c>
      <c r="T18" s="10"/>
      <c r="U18" s="7">
        <v>5</v>
      </c>
      <c r="V18" s="7">
        <v>5</v>
      </c>
      <c r="W18" s="13">
        <f>TIME(0,U18,V18)</f>
        <v>3.5300925925925925E-3</v>
      </c>
      <c r="X18" s="7">
        <v>40</v>
      </c>
      <c r="Y18" s="7">
        <f>X$2-X18</f>
        <v>95</v>
      </c>
      <c r="Z18" s="13">
        <f>W18+TIME(0,0,Y18)</f>
        <v>4.6296296296296294E-3</v>
      </c>
      <c r="AA18" s="7">
        <f>RANK(Z18,Z$8:Z$20,1)</f>
        <v>13</v>
      </c>
      <c r="AB18" s="7">
        <f>VLOOKUP(AA18,'Место-баллы'!$A$3:$E$52,2,0)</f>
        <v>61</v>
      </c>
      <c r="AC18" s="10"/>
      <c r="AD18" s="23" t="s">
        <v>137</v>
      </c>
      <c r="AE18" s="22" t="s">
        <v>184</v>
      </c>
      <c r="AF18" s="22" t="s">
        <v>191</v>
      </c>
      <c r="AG18" s="21" t="str">
        <f>CONCATENATE(0,":",AD18,":",AE18,".",AF18)</f>
        <v>0:00:16.31</v>
      </c>
      <c r="AH18" s="7">
        <v>3</v>
      </c>
      <c r="AI18" s="7">
        <f>VLOOKUP(AH18,'Место-баллы'!$A$3:$E$52,2,0)</f>
        <v>90</v>
      </c>
    </row>
    <row r="19" spans="2:35" x14ac:dyDescent="0.25">
      <c r="B19" s="7">
        <f>RANK(C19,C$8:C$20,0)</f>
        <v>12</v>
      </c>
      <c r="C19" s="7">
        <f>SUMIF($G$1:$AI$1,1,$G19:$AI19)</f>
        <v>266</v>
      </c>
      <c r="D19" s="10"/>
      <c r="E19" s="15" t="s">
        <v>119</v>
      </c>
      <c r="F19" s="15" t="s">
        <v>38</v>
      </c>
      <c r="G19" s="10"/>
      <c r="H19" s="7">
        <v>6</v>
      </c>
      <c r="I19" s="7">
        <v>5</v>
      </c>
      <c r="J19" s="13">
        <f>TIME(0,H19,I19)</f>
        <v>4.2245370370370371E-3</v>
      </c>
      <c r="K19" s="7">
        <v>76</v>
      </c>
      <c r="L19" s="7">
        <f>K$2-K19</f>
        <v>47</v>
      </c>
      <c r="M19" s="13">
        <f>J19+TIME(0,0,L19)</f>
        <v>4.7685185185185183E-3</v>
      </c>
      <c r="N19" s="7">
        <f>RANK(M19,M$8:M$20,1)</f>
        <v>10</v>
      </c>
      <c r="O19" s="7">
        <f>VLOOKUP(N19,'Место-баллы'!$A$3:$E$52,2,0)</f>
        <v>67</v>
      </c>
      <c r="P19" s="20"/>
      <c r="Q19" s="19">
        <v>396</v>
      </c>
      <c r="R19" s="19">
        <f>RANK(Q19,Q$8:Q$20,0)</f>
        <v>10</v>
      </c>
      <c r="S19" s="19">
        <f>VLOOKUP(R19,'Место-баллы'!$A$3:$E$52,2,0)</f>
        <v>67</v>
      </c>
      <c r="T19" s="10"/>
      <c r="U19" s="7">
        <v>5</v>
      </c>
      <c r="V19" s="7">
        <v>5</v>
      </c>
      <c r="W19" s="13">
        <f>TIME(0,U19,V19)</f>
        <v>3.5300925925925925E-3</v>
      </c>
      <c r="X19" s="7">
        <v>64</v>
      </c>
      <c r="Y19" s="7">
        <f>X$2-X19</f>
        <v>71</v>
      </c>
      <c r="Z19" s="13">
        <f>W19+TIME(0,0,Y19)</f>
        <v>4.3518518518518515E-3</v>
      </c>
      <c r="AA19" s="7">
        <f>RANK(Z19,Z$8:Z$20,1)</f>
        <v>10</v>
      </c>
      <c r="AB19" s="7">
        <f>VLOOKUP(AA19,'Место-баллы'!$A$3:$E$52,2,0)</f>
        <v>67</v>
      </c>
      <c r="AC19" s="10"/>
      <c r="AD19" s="23" t="s">
        <v>137</v>
      </c>
      <c r="AE19" s="22" t="s">
        <v>171</v>
      </c>
      <c r="AF19" s="22" t="s">
        <v>169</v>
      </c>
      <c r="AG19" s="21" t="str">
        <f>CONCATENATE(0,":",AD19,":",AE19,".",AF19)</f>
        <v>0:00:17.80</v>
      </c>
      <c r="AH19" s="7">
        <v>11</v>
      </c>
      <c r="AI19" s="7">
        <f>VLOOKUP(AH19,'Место-баллы'!$A$3:$E$52,2,0)</f>
        <v>65</v>
      </c>
    </row>
    <row r="20" spans="2:35" x14ac:dyDescent="0.25">
      <c r="B20" s="7">
        <f>RANK(C20,C$8:C$20,0)</f>
        <v>13</v>
      </c>
      <c r="C20" s="7">
        <f>SUMIF($G$1:$AI$1,1,$G20:$AI20)</f>
        <v>264</v>
      </c>
      <c r="D20" s="10"/>
      <c r="E20" s="15" t="s">
        <v>122</v>
      </c>
      <c r="F20" s="15" t="s">
        <v>47</v>
      </c>
      <c r="G20" s="10"/>
      <c r="H20" s="7">
        <v>6</v>
      </c>
      <c r="I20" s="7">
        <v>5</v>
      </c>
      <c r="J20" s="13">
        <f>TIME(0,H20,I20)</f>
        <v>4.2245370370370371E-3</v>
      </c>
      <c r="K20" s="7">
        <v>5</v>
      </c>
      <c r="L20" s="7">
        <f>K$2-K20</f>
        <v>118</v>
      </c>
      <c r="M20" s="13">
        <f>J20+TIME(0,0,L20)</f>
        <v>5.5902777777777773E-3</v>
      </c>
      <c r="N20" s="7">
        <f>RANK(M20,M$8:M$20,1)</f>
        <v>13</v>
      </c>
      <c r="O20" s="7">
        <f>VLOOKUP(N20,'Место-баллы'!$A$3:$E$52,2,0)</f>
        <v>61</v>
      </c>
      <c r="P20" s="20"/>
      <c r="Q20" s="19">
        <v>428</v>
      </c>
      <c r="R20" s="19">
        <f>RANK(Q20,Q$8:Q$20,0)</f>
        <v>7</v>
      </c>
      <c r="S20" s="19">
        <f>VLOOKUP(R20,'Место-баллы'!$A$3:$E$52,2,0)</f>
        <v>73</v>
      </c>
      <c r="T20" s="10"/>
      <c r="U20" s="7">
        <v>5</v>
      </c>
      <c r="V20" s="7">
        <v>5</v>
      </c>
      <c r="W20" s="13">
        <f>TIME(0,U20,V20)</f>
        <v>3.5300925925925925E-3</v>
      </c>
      <c r="X20" s="7">
        <v>58</v>
      </c>
      <c r="Y20" s="7">
        <f>X$2-X20</f>
        <v>77</v>
      </c>
      <c r="Z20" s="13">
        <f>W20+TIME(0,0,Y20)</f>
        <v>4.4212962962962964E-3</v>
      </c>
      <c r="AA20" s="7">
        <f>RANK(Z20,Z$8:Z$20,1)</f>
        <v>12</v>
      </c>
      <c r="AB20" s="7">
        <f>VLOOKUP(AA20,'Место-баллы'!$A$3:$E$52,2,0)</f>
        <v>63</v>
      </c>
      <c r="AC20" s="10"/>
      <c r="AD20" s="23" t="s">
        <v>137</v>
      </c>
      <c r="AE20" s="22" t="s">
        <v>171</v>
      </c>
      <c r="AF20" s="22" t="s">
        <v>194</v>
      </c>
      <c r="AG20" s="21" t="str">
        <f>CONCATENATE(0,":",AD20,":",AE20,".",AF20)</f>
        <v>0:00:17.56</v>
      </c>
      <c r="AH20" s="7">
        <v>10</v>
      </c>
      <c r="AI20" s="7">
        <f>VLOOKUP(AH20,'Место-баллы'!$A$3:$E$52,2,0)</f>
        <v>67</v>
      </c>
    </row>
    <row r="21" spans="2:35" ht="15.75" customHeight="1" x14ac:dyDescent="0.25"/>
    <row r="22" spans="2:35" ht="15.75" customHeight="1" x14ac:dyDescent="0.25"/>
    <row r="23" spans="2:35" ht="15.75" customHeight="1" x14ac:dyDescent="0.25"/>
    <row r="24" spans="2:35" ht="15.75" customHeight="1" x14ac:dyDescent="0.25"/>
    <row r="25" spans="2:35" ht="15.75" customHeight="1" x14ac:dyDescent="0.25"/>
    <row r="26" spans="2:35" ht="15.75" customHeight="1" x14ac:dyDescent="0.25"/>
    <row r="27" spans="2:35" ht="15.75" customHeight="1" x14ac:dyDescent="0.25"/>
    <row r="28" spans="2:35" ht="15.75" customHeight="1" x14ac:dyDescent="0.25"/>
    <row r="29" spans="2:35" ht="15.75" customHeight="1" x14ac:dyDescent="0.25"/>
    <row r="30" spans="2:35" ht="15.75" customHeight="1" x14ac:dyDescent="0.25"/>
    <row r="31" spans="2:35" ht="15.75" customHeight="1" x14ac:dyDescent="0.25"/>
    <row r="32" spans="2:3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</sheetData>
  <autoFilter ref="B7:AI7" xr:uid="{DB49962F-DAC2-4C9A-9CEE-CD0D499C356F}">
    <sortState xmlns:xlrd2="http://schemas.microsoft.com/office/spreadsheetml/2017/richdata2" ref="B8:AI20">
      <sortCondition ref="B7"/>
    </sortState>
  </autoFilter>
  <mergeCells count="6">
    <mergeCell ref="AD5:AI6"/>
    <mergeCell ref="B5:C6"/>
    <mergeCell ref="H5:O6"/>
    <mergeCell ref="Q5:S6"/>
    <mergeCell ref="U5:AB6"/>
    <mergeCell ref="E5:F6"/>
  </mergeCells>
  <printOptions horizontalCentered="1" verticalCentered="1"/>
  <pageMargins left="0" right="0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Место-баллы</vt:lpstr>
      <vt:lpstr>5-6 Ж</vt:lpstr>
      <vt:lpstr>5-6 М</vt:lpstr>
      <vt:lpstr>7-8 Ж</vt:lpstr>
      <vt:lpstr>7-8 М</vt:lpstr>
      <vt:lpstr>9-10 Ж</vt:lpstr>
      <vt:lpstr>9-10 М</vt:lpstr>
      <vt:lpstr>11-12 Ж</vt:lpstr>
      <vt:lpstr>11-12 М</vt:lpstr>
      <vt:lpstr>13-14 Ж</vt:lpstr>
      <vt:lpstr>13-14 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Reseption</dc:creator>
  <cp:lastModifiedBy>hp</cp:lastModifiedBy>
  <cp:lastPrinted>2024-09-07T12:39:50Z</cp:lastPrinted>
  <dcterms:created xsi:type="dcterms:W3CDTF">2017-08-12T14:09:08Z</dcterms:created>
  <dcterms:modified xsi:type="dcterms:W3CDTF">2024-09-07T14:31:58Z</dcterms:modified>
</cp:coreProperties>
</file>