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Гера\2024\"/>
    </mc:Choice>
  </mc:AlternateContent>
  <xr:revisionPtr revIDLastSave="0" documentId="13_ncr:1_{CDF174F3-A33F-4328-9003-A31F2B6F3225}" xr6:coauthVersionLast="47" xr6:coauthVersionMax="47" xr10:uidLastSave="{00000000-0000-0000-0000-000000000000}"/>
  <bookViews>
    <workbookView xWindow="-120" yWindow="-120" windowWidth="20730" windowHeight="11310" tabRatio="735" activeTab="2" xr2:uid="{00000000-000D-0000-FFFF-FFFF00000000}"/>
  </bookViews>
  <sheets>
    <sheet name="Место-баллы" sheetId="1" r:id="rId1"/>
    <sheet name="35-39 Ж" sheetId="68" r:id="rId2"/>
    <sheet name="35-39 М" sheetId="69" r:id="rId3"/>
    <sheet name="40-44 Ж" sheetId="70" r:id="rId4"/>
    <sheet name="40-44 М" sheetId="71" r:id="rId5"/>
    <sheet name="45-49 Ж" sheetId="72" r:id="rId6"/>
    <sheet name="45-49 М" sheetId="73" r:id="rId7"/>
    <sheet name="50-54 Ж" sheetId="74" r:id="rId8"/>
    <sheet name="50-54 М" sheetId="77" r:id="rId9"/>
    <sheet name="55+ Ж" sheetId="76" r:id="rId10"/>
    <sheet name="55+М" sheetId="75" r:id="rId11"/>
  </sheets>
  <definedNames>
    <definedName name="_xlnm._FilterDatabase" localSheetId="1" hidden="1">'35-39 Ж'!$B$7:$BR$7</definedName>
    <definedName name="_xlnm._FilterDatabase" localSheetId="2" hidden="1">'35-39 М'!$B$7:$BR$7</definedName>
    <definedName name="_xlnm._FilterDatabase" localSheetId="3" hidden="1">'40-44 Ж'!$B$7:$BR$7</definedName>
    <definedName name="_xlnm._FilterDatabase" localSheetId="4" hidden="1">'40-44 М'!$B$7:$BR$7</definedName>
    <definedName name="_xlnm._FilterDatabase" localSheetId="5" hidden="1">'45-49 Ж'!$B$7:$BR$7</definedName>
    <definedName name="_xlnm._FilterDatabase" localSheetId="6" hidden="1">'45-49 М'!$B$7:$BR$7</definedName>
    <definedName name="_xlnm._FilterDatabase" localSheetId="7" hidden="1">'50-54 Ж'!$B$7:$BR$7</definedName>
    <definedName name="_xlnm._FilterDatabase" localSheetId="8" hidden="1">'50-54 М'!$B$7:$BR$7</definedName>
    <definedName name="_xlnm._FilterDatabase" localSheetId="9" hidden="1">'55+ Ж'!$B$7:$BR$7</definedName>
    <definedName name="_xlnm._FilterDatabase" localSheetId="10" hidden="1">'55+М'!$B$7:$BR$7</definedName>
  </definedNames>
  <calcPr calcId="181029"/>
</workbook>
</file>

<file path=xl/calcChain.xml><?xml version="1.0" encoding="utf-8"?>
<calcChain xmlns="http://schemas.openxmlformats.org/spreadsheetml/2006/main">
  <c r="BN2" i="73" l="1"/>
  <c r="BN2" i="72"/>
  <c r="BN2" i="77"/>
  <c r="BN2" i="75"/>
  <c r="BN2" i="74"/>
  <c r="BN2" i="76"/>
  <c r="BO8" i="76" s="1"/>
  <c r="BB9" i="70"/>
  <c r="BB13" i="77"/>
  <c r="Q14" i="69"/>
  <c r="Q11" i="69"/>
  <c r="Q15" i="69"/>
  <c r="Q13" i="69"/>
  <c r="Q17" i="71"/>
  <c r="Q12" i="71"/>
  <c r="Q14" i="71"/>
  <c r="Q8" i="70"/>
  <c r="Q15" i="73"/>
  <c r="Q10" i="73"/>
  <c r="P12" i="72"/>
  <c r="P15" i="77"/>
  <c r="Q10" i="77"/>
  <c r="Q9" i="77"/>
  <c r="Q12" i="77"/>
  <c r="Q8" i="74"/>
  <c r="Q9" i="74"/>
  <c r="Q8" i="76"/>
  <c r="Q2" i="76"/>
  <c r="Q2" i="74"/>
  <c r="BB2" i="76"/>
  <c r="AC2" i="76"/>
  <c r="BB2" i="74"/>
  <c r="AC2" i="74"/>
  <c r="K13" i="73"/>
  <c r="L13" i="73" s="1"/>
  <c r="P13" i="73"/>
  <c r="R13" i="73"/>
  <c r="Y13" i="73"/>
  <c r="AB13" i="73"/>
  <c r="AD13" i="73"/>
  <c r="AK13" i="73"/>
  <c r="AM13" i="73"/>
  <c r="AS13" i="73"/>
  <c r="AT13" i="73" s="1"/>
  <c r="AX13" i="73"/>
  <c r="BA13" i="73"/>
  <c r="BC13" i="73"/>
  <c r="BJ13" i="73"/>
  <c r="BM13" i="73"/>
  <c r="BO13" i="73"/>
  <c r="K18" i="73"/>
  <c r="L18" i="73" s="1"/>
  <c r="P18" i="73"/>
  <c r="R18" i="73"/>
  <c r="Y18" i="73"/>
  <c r="AB18" i="73"/>
  <c r="AD18" i="73"/>
  <c r="AK18" i="73"/>
  <c r="AM18" i="73"/>
  <c r="AS18" i="73"/>
  <c r="AT18" i="73" s="1"/>
  <c r="BA18" i="73"/>
  <c r="BC18" i="73"/>
  <c r="BJ18" i="73"/>
  <c r="BM18" i="73"/>
  <c r="BO18" i="73"/>
  <c r="K11" i="73"/>
  <c r="L11" i="73" s="1"/>
  <c r="P11" i="73"/>
  <c r="R11" i="73"/>
  <c r="Y11" i="73"/>
  <c r="AB11" i="73"/>
  <c r="AD11" i="73"/>
  <c r="AK11" i="73"/>
  <c r="AM11" i="73"/>
  <c r="AS11" i="73"/>
  <c r="AT11" i="73" s="1"/>
  <c r="AX11" i="73"/>
  <c r="BA11" i="73"/>
  <c r="BC11" i="73"/>
  <c r="BJ11" i="73"/>
  <c r="BM11" i="73"/>
  <c r="BO11" i="73"/>
  <c r="K14" i="73"/>
  <c r="L14" i="73" s="1"/>
  <c r="P14" i="73"/>
  <c r="R14" i="73"/>
  <c r="Y14" i="73"/>
  <c r="AB14" i="73"/>
  <c r="AD14" i="73"/>
  <c r="AK14" i="73"/>
  <c r="AM14" i="73"/>
  <c r="AS14" i="73"/>
  <c r="AT14" i="73" s="1"/>
  <c r="AX14" i="73"/>
  <c r="BA14" i="73"/>
  <c r="BC14" i="73"/>
  <c r="BJ14" i="73"/>
  <c r="BM14" i="73"/>
  <c r="BO14" i="73"/>
  <c r="K19" i="73"/>
  <c r="L19" i="73" s="1"/>
  <c r="P19" i="73"/>
  <c r="R19" i="73"/>
  <c r="Y19" i="73"/>
  <c r="AB19" i="73"/>
  <c r="AD19" i="73"/>
  <c r="AK19" i="73"/>
  <c r="AM19" i="73"/>
  <c r="AS19" i="73"/>
  <c r="AT19" i="73" s="1"/>
  <c r="AX19" i="73"/>
  <c r="BA19" i="73"/>
  <c r="BC19" i="73"/>
  <c r="BJ19" i="73"/>
  <c r="BM19" i="73"/>
  <c r="BO19" i="73"/>
  <c r="K22" i="73"/>
  <c r="L22" i="73" s="1"/>
  <c r="P22" i="73"/>
  <c r="R22" i="73"/>
  <c r="Y22" i="73"/>
  <c r="AB22" i="73"/>
  <c r="AD22" i="73"/>
  <c r="AK22" i="73"/>
  <c r="AM22" i="73"/>
  <c r="AS22" i="73"/>
  <c r="AT22" i="73" s="1"/>
  <c r="AX22" i="73"/>
  <c r="BA22" i="73"/>
  <c r="BC22" i="73"/>
  <c r="BJ22" i="73"/>
  <c r="BM22" i="73"/>
  <c r="BO22" i="73"/>
  <c r="K24" i="73"/>
  <c r="L24" i="73" s="1"/>
  <c r="P24" i="73"/>
  <c r="R24" i="73"/>
  <c r="Y24" i="73"/>
  <c r="AB24" i="73"/>
  <c r="AD24" i="73"/>
  <c r="AK24" i="73"/>
  <c r="AM24" i="73"/>
  <c r="AS24" i="73"/>
  <c r="AT24" i="73" s="1"/>
  <c r="AX24" i="73"/>
  <c r="BA24" i="73"/>
  <c r="BC24" i="73"/>
  <c r="BM24" i="73"/>
  <c r="BO24" i="73"/>
  <c r="K17" i="73"/>
  <c r="L17" i="73" s="1"/>
  <c r="P17" i="73"/>
  <c r="R17" i="73"/>
  <c r="Y17" i="73"/>
  <c r="AB17" i="73"/>
  <c r="AD17" i="73"/>
  <c r="AK17" i="73"/>
  <c r="AM17" i="73"/>
  <c r="AS17" i="73"/>
  <c r="AT17" i="73" s="1"/>
  <c r="AX17" i="73"/>
  <c r="BA17" i="73"/>
  <c r="BC17" i="73"/>
  <c r="BJ17" i="73"/>
  <c r="BM17" i="73"/>
  <c r="BO17" i="73"/>
  <c r="K23" i="73"/>
  <c r="L23" i="73" s="1"/>
  <c r="P23" i="73"/>
  <c r="R23" i="73"/>
  <c r="Y23" i="73"/>
  <c r="AB23" i="73"/>
  <c r="AD23" i="73"/>
  <c r="AK23" i="73"/>
  <c r="AM23" i="73"/>
  <c r="AS23" i="73"/>
  <c r="AT23" i="73" s="1"/>
  <c r="AX23" i="73"/>
  <c r="BA23" i="73"/>
  <c r="BC23" i="73"/>
  <c r="BM23" i="73"/>
  <c r="BO23" i="73"/>
  <c r="K10" i="73"/>
  <c r="L10" i="73" s="1"/>
  <c r="P10" i="73"/>
  <c r="R10" i="73"/>
  <c r="Y10" i="73"/>
  <c r="AB10" i="73"/>
  <c r="AD10" i="73"/>
  <c r="AK10" i="73"/>
  <c r="AM10" i="73"/>
  <c r="AS10" i="73"/>
  <c r="AT10" i="73" s="1"/>
  <c r="AX10" i="73"/>
  <c r="BA10" i="73"/>
  <c r="BC10" i="73"/>
  <c r="BJ10" i="73"/>
  <c r="BM10" i="73"/>
  <c r="BO10" i="73"/>
  <c r="K20" i="73"/>
  <c r="L20" i="73" s="1"/>
  <c r="P20" i="73"/>
  <c r="R20" i="73"/>
  <c r="Y20" i="73"/>
  <c r="AB20" i="73"/>
  <c r="AD20" i="73"/>
  <c r="AK20" i="73"/>
  <c r="AM20" i="73"/>
  <c r="AS20" i="73"/>
  <c r="AT20" i="73" s="1"/>
  <c r="AX20" i="73"/>
  <c r="BA20" i="73"/>
  <c r="BC20" i="73"/>
  <c r="BJ20" i="73"/>
  <c r="BM20" i="73"/>
  <c r="BO20" i="73"/>
  <c r="K21" i="73"/>
  <c r="L21" i="73" s="1"/>
  <c r="P21" i="73"/>
  <c r="R21" i="73"/>
  <c r="Y21" i="73"/>
  <c r="AB21" i="73"/>
  <c r="AD21" i="73"/>
  <c r="AK21" i="73"/>
  <c r="AM21" i="73"/>
  <c r="AS21" i="73"/>
  <c r="AT21" i="73" s="1"/>
  <c r="AX21" i="73"/>
  <c r="BA21" i="73"/>
  <c r="BC21" i="73"/>
  <c r="BJ21" i="73"/>
  <c r="BM21" i="73"/>
  <c r="BO21" i="73"/>
  <c r="K15" i="73"/>
  <c r="L15" i="73" s="1"/>
  <c r="P15" i="73"/>
  <c r="R15" i="73"/>
  <c r="Y15" i="73"/>
  <c r="AB15" i="73"/>
  <c r="AD15" i="73"/>
  <c r="AK15" i="73"/>
  <c r="AM15" i="73"/>
  <c r="AS15" i="73"/>
  <c r="AT15" i="73" s="1"/>
  <c r="AX15" i="73"/>
  <c r="BA15" i="73"/>
  <c r="BC15" i="73"/>
  <c r="BJ15" i="73"/>
  <c r="BM15" i="73"/>
  <c r="BO15" i="73"/>
  <c r="K9" i="73"/>
  <c r="L9" i="73" s="1"/>
  <c r="P9" i="73"/>
  <c r="R9" i="73"/>
  <c r="Y9" i="73"/>
  <c r="AB9" i="73"/>
  <c r="AD9" i="73"/>
  <c r="AK9" i="73"/>
  <c r="AM9" i="73"/>
  <c r="AS9" i="73"/>
  <c r="AT9" i="73" s="1"/>
  <c r="AX9" i="73"/>
  <c r="BA9" i="73"/>
  <c r="BC9" i="73"/>
  <c r="BJ9" i="73"/>
  <c r="BM9" i="73"/>
  <c r="BO9" i="73"/>
  <c r="K16" i="73"/>
  <c r="L16" i="73" s="1"/>
  <c r="P16" i="73"/>
  <c r="R16" i="73"/>
  <c r="Y16" i="73"/>
  <c r="AB16" i="73"/>
  <c r="AD16" i="73"/>
  <c r="AK16" i="73"/>
  <c r="AM16" i="73"/>
  <c r="AS16" i="73"/>
  <c r="AT16" i="73" s="1"/>
  <c r="BA16" i="73"/>
  <c r="BC16" i="73"/>
  <c r="BM16" i="73"/>
  <c r="BO16" i="73"/>
  <c r="K8" i="73"/>
  <c r="L8" i="73" s="1"/>
  <c r="P8" i="73"/>
  <c r="R8" i="73"/>
  <c r="Y8" i="73"/>
  <c r="AB8" i="73"/>
  <c r="AD8" i="73"/>
  <c r="AK8" i="73"/>
  <c r="AM8" i="73"/>
  <c r="AS8" i="73"/>
  <c r="AT8" i="73" s="1"/>
  <c r="AX8" i="73"/>
  <c r="BA8" i="73"/>
  <c r="BC8" i="73"/>
  <c r="BJ8" i="73"/>
  <c r="BM8" i="73"/>
  <c r="BO8" i="73"/>
  <c r="BM10" i="77"/>
  <c r="BJ10" i="77"/>
  <c r="BA10" i="77"/>
  <c r="AX10" i="77"/>
  <c r="AS10" i="77"/>
  <c r="AT10" i="77" s="1"/>
  <c r="AM10" i="77"/>
  <c r="AK10" i="77"/>
  <c r="AB10" i="77"/>
  <c r="Y10" i="77"/>
  <c r="P10" i="77"/>
  <c r="K10" i="77"/>
  <c r="L10" i="77" s="1"/>
  <c r="BM16" i="77"/>
  <c r="BA16" i="77"/>
  <c r="AX16" i="77"/>
  <c r="AS16" i="77"/>
  <c r="AT16" i="77" s="1"/>
  <c r="AM16" i="77"/>
  <c r="AK16" i="77"/>
  <c r="AB16" i="77"/>
  <c r="Y16" i="77"/>
  <c r="P16" i="77"/>
  <c r="K16" i="77"/>
  <c r="L16" i="77" s="1"/>
  <c r="BM11" i="77"/>
  <c r="BJ11" i="77"/>
  <c r="BA11" i="77"/>
  <c r="AX11" i="77"/>
  <c r="AS11" i="77"/>
  <c r="AT11" i="77" s="1"/>
  <c r="AM11" i="77"/>
  <c r="AK11" i="77"/>
  <c r="AB11" i="77"/>
  <c r="Y11" i="77"/>
  <c r="P11" i="77"/>
  <c r="K11" i="77"/>
  <c r="L11" i="77" s="1"/>
  <c r="BM14" i="77"/>
  <c r="BJ14" i="77"/>
  <c r="BA14" i="77"/>
  <c r="AX14" i="77"/>
  <c r="AS14" i="77"/>
  <c r="AT14" i="77" s="1"/>
  <c r="AM14" i="77"/>
  <c r="AK14" i="77"/>
  <c r="AB14" i="77"/>
  <c r="Y14" i="77"/>
  <c r="P14" i="77"/>
  <c r="K14" i="77"/>
  <c r="L14" i="77" s="1"/>
  <c r="BM12" i="77"/>
  <c r="BJ12" i="77"/>
  <c r="BA12" i="77"/>
  <c r="AS12" i="77"/>
  <c r="AT12" i="77" s="1"/>
  <c r="AM12" i="77"/>
  <c r="AK12" i="77"/>
  <c r="AB12" i="77"/>
  <c r="Y12" i="77"/>
  <c r="P12" i="77"/>
  <c r="K12" i="77"/>
  <c r="L12" i="77" s="1"/>
  <c r="BM8" i="77"/>
  <c r="BJ8" i="77"/>
  <c r="BA8" i="77"/>
  <c r="AX8" i="77"/>
  <c r="AS8" i="77"/>
  <c r="AT8" i="77" s="1"/>
  <c r="AM8" i="77"/>
  <c r="AK8" i="77"/>
  <c r="AB8" i="77"/>
  <c r="Y8" i="77"/>
  <c r="P8" i="77"/>
  <c r="K8" i="77"/>
  <c r="L8" i="77" s="1"/>
  <c r="BM13" i="77"/>
  <c r="BJ13" i="77"/>
  <c r="BA13" i="77"/>
  <c r="AS13" i="77"/>
  <c r="AT13" i="77" s="1"/>
  <c r="AM13" i="77"/>
  <c r="AK13" i="77"/>
  <c r="AB13" i="77"/>
  <c r="Y13" i="77"/>
  <c r="P13" i="77"/>
  <c r="K13" i="77"/>
  <c r="L13" i="77" s="1"/>
  <c r="BM9" i="77"/>
  <c r="BJ9" i="77"/>
  <c r="BA9" i="77"/>
  <c r="AS9" i="77"/>
  <c r="AT9" i="77" s="1"/>
  <c r="AM9" i="77"/>
  <c r="AK9" i="77"/>
  <c r="AB9" i="77"/>
  <c r="Y9" i="77"/>
  <c r="P9" i="77"/>
  <c r="K9" i="77"/>
  <c r="L9" i="77" s="1"/>
  <c r="BM15" i="77"/>
  <c r="BJ15" i="77"/>
  <c r="BA15" i="77"/>
  <c r="AX15" i="77"/>
  <c r="AS15" i="77"/>
  <c r="AT15" i="77" s="1"/>
  <c r="AM15" i="77"/>
  <c r="AK15" i="77"/>
  <c r="AB15" i="77"/>
  <c r="Y15" i="77"/>
  <c r="K15" i="77"/>
  <c r="L15" i="77" s="1"/>
  <c r="BO9" i="77"/>
  <c r="BB2" i="77"/>
  <c r="AC2" i="77"/>
  <c r="Q2" i="77"/>
  <c r="BM8" i="76"/>
  <c r="BA8" i="76"/>
  <c r="AX8" i="76"/>
  <c r="AS8" i="76"/>
  <c r="AT8" i="76" s="1"/>
  <c r="AM8" i="76"/>
  <c r="AK8" i="76"/>
  <c r="AB8" i="76"/>
  <c r="Y8" i="76"/>
  <c r="P8" i="76"/>
  <c r="K8" i="76"/>
  <c r="L8" i="76" s="1"/>
  <c r="BM9" i="76"/>
  <c r="BJ9" i="76"/>
  <c r="BA9" i="76"/>
  <c r="AX9" i="76"/>
  <c r="AS9" i="76"/>
  <c r="AT9" i="76" s="1"/>
  <c r="AM9" i="76"/>
  <c r="AK9" i="76"/>
  <c r="AB9" i="76"/>
  <c r="Y9" i="76"/>
  <c r="P9" i="76"/>
  <c r="K9" i="76"/>
  <c r="L9" i="76" s="1"/>
  <c r="AD9" i="76"/>
  <c r="BM8" i="75"/>
  <c r="BJ8" i="75"/>
  <c r="BA8" i="75"/>
  <c r="AX8" i="75"/>
  <c r="AS8" i="75"/>
  <c r="AT8" i="75" s="1"/>
  <c r="AM8" i="75"/>
  <c r="AK8" i="75"/>
  <c r="AB8" i="75"/>
  <c r="Y8" i="75"/>
  <c r="P8" i="75"/>
  <c r="K8" i="75"/>
  <c r="L8" i="75" s="1"/>
  <c r="BM10" i="75"/>
  <c r="BA10" i="75"/>
  <c r="AX10" i="75"/>
  <c r="AS10" i="75"/>
  <c r="AT10" i="75" s="1"/>
  <c r="AM10" i="75"/>
  <c r="AK10" i="75"/>
  <c r="AB10" i="75"/>
  <c r="P10" i="75"/>
  <c r="K10" i="75"/>
  <c r="L10" i="75" s="1"/>
  <c r="BM9" i="75"/>
  <c r="BJ9" i="75"/>
  <c r="BA9" i="75"/>
  <c r="AX9" i="75"/>
  <c r="AS9" i="75"/>
  <c r="AT9" i="75" s="1"/>
  <c r="AM9" i="75"/>
  <c r="AK9" i="75"/>
  <c r="AB9" i="75"/>
  <c r="Y9" i="75"/>
  <c r="P9" i="75"/>
  <c r="K9" i="75"/>
  <c r="L9" i="75" s="1"/>
  <c r="BB2" i="75"/>
  <c r="AC2" i="75"/>
  <c r="Q2" i="75"/>
  <c r="BM8" i="74"/>
  <c r="BJ8" i="74"/>
  <c r="BA8" i="74"/>
  <c r="AX8" i="74"/>
  <c r="AS8" i="74"/>
  <c r="AT8" i="74" s="1"/>
  <c r="AM8" i="74"/>
  <c r="AK8" i="74"/>
  <c r="AB8" i="74"/>
  <c r="Y8" i="74"/>
  <c r="P8" i="74"/>
  <c r="K8" i="74"/>
  <c r="L8" i="74" s="1"/>
  <c r="BM10" i="74"/>
  <c r="BA10" i="74"/>
  <c r="AX10" i="74"/>
  <c r="AS10" i="74"/>
  <c r="AT10" i="74" s="1"/>
  <c r="AM10" i="74"/>
  <c r="AK10" i="74"/>
  <c r="AB10" i="74"/>
  <c r="Y10" i="74"/>
  <c r="P10" i="74"/>
  <c r="K10" i="74"/>
  <c r="L10" i="74" s="1"/>
  <c r="BM9" i="74"/>
  <c r="BJ9" i="74"/>
  <c r="BA9" i="74"/>
  <c r="AX9" i="74"/>
  <c r="AS9" i="74"/>
  <c r="AT9" i="74" s="1"/>
  <c r="AM9" i="74"/>
  <c r="AK9" i="74"/>
  <c r="AB9" i="74"/>
  <c r="Y9" i="74"/>
  <c r="P9" i="74"/>
  <c r="K9" i="74"/>
  <c r="L9" i="74" s="1"/>
  <c r="AD8" i="74"/>
  <c r="BM12" i="73"/>
  <c r="BJ12" i="73"/>
  <c r="BA12" i="73"/>
  <c r="AX12" i="73"/>
  <c r="AS12" i="73"/>
  <c r="AT12" i="73" s="1"/>
  <c r="AM12" i="73"/>
  <c r="AK12" i="73"/>
  <c r="AB12" i="73"/>
  <c r="Y12" i="73"/>
  <c r="P12" i="73"/>
  <c r="K12" i="73"/>
  <c r="L12" i="73" s="1"/>
  <c r="BB2" i="73"/>
  <c r="AC2" i="73"/>
  <c r="Q2" i="73"/>
  <c r="BM11" i="72"/>
  <c r="BA11" i="72"/>
  <c r="AX11" i="72"/>
  <c r="AS11" i="72"/>
  <c r="AT11" i="72" s="1"/>
  <c r="AM11" i="72"/>
  <c r="AK11" i="72"/>
  <c r="AB11" i="72"/>
  <c r="Y11" i="72"/>
  <c r="P11" i="72"/>
  <c r="K11" i="72"/>
  <c r="L11" i="72" s="1"/>
  <c r="BM9" i="72"/>
  <c r="BJ9" i="72"/>
  <c r="BA9" i="72"/>
  <c r="AX9" i="72"/>
  <c r="AS9" i="72"/>
  <c r="AT9" i="72" s="1"/>
  <c r="AM9" i="72"/>
  <c r="AK9" i="72"/>
  <c r="AB9" i="72"/>
  <c r="Y9" i="72"/>
  <c r="P9" i="72"/>
  <c r="K9" i="72"/>
  <c r="L9" i="72" s="1"/>
  <c r="BM13" i="72"/>
  <c r="BA13" i="72"/>
  <c r="AX13" i="72"/>
  <c r="AS13" i="72"/>
  <c r="AT13" i="72" s="1"/>
  <c r="AM13" i="72"/>
  <c r="AK13" i="72"/>
  <c r="AB13" i="72"/>
  <c r="Y13" i="72"/>
  <c r="P13" i="72"/>
  <c r="K13" i="72"/>
  <c r="L13" i="72" s="1"/>
  <c r="BM10" i="72"/>
  <c r="BA10" i="72"/>
  <c r="AX10" i="72"/>
  <c r="AS10" i="72"/>
  <c r="AT10" i="72" s="1"/>
  <c r="AM10" i="72"/>
  <c r="AK10" i="72"/>
  <c r="AB10" i="72"/>
  <c r="Y10" i="72"/>
  <c r="P10" i="72"/>
  <c r="K10" i="72"/>
  <c r="L10" i="72" s="1"/>
  <c r="BM15" i="72"/>
  <c r="BA15" i="72"/>
  <c r="AX15" i="72"/>
  <c r="AS15" i="72"/>
  <c r="AT15" i="72" s="1"/>
  <c r="AM15" i="72"/>
  <c r="AK15" i="72"/>
  <c r="AB15" i="72"/>
  <c r="Y15" i="72"/>
  <c r="P15" i="72"/>
  <c r="K15" i="72"/>
  <c r="L15" i="72" s="1"/>
  <c r="BM14" i="72"/>
  <c r="BA14" i="72"/>
  <c r="AX14" i="72"/>
  <c r="AS14" i="72"/>
  <c r="AT14" i="72" s="1"/>
  <c r="AM14" i="72"/>
  <c r="AK14" i="72"/>
  <c r="AB14" i="72"/>
  <c r="Y14" i="72"/>
  <c r="P14" i="72"/>
  <c r="K14" i="72"/>
  <c r="L14" i="72" s="1"/>
  <c r="BM12" i="72"/>
  <c r="BA12" i="72"/>
  <c r="AX12" i="72"/>
  <c r="AS12" i="72"/>
  <c r="AT12" i="72" s="1"/>
  <c r="AM12" i="72"/>
  <c r="AK12" i="72"/>
  <c r="AB12" i="72"/>
  <c r="Y12" i="72"/>
  <c r="K12" i="72"/>
  <c r="L12" i="72" s="1"/>
  <c r="BM8" i="72"/>
  <c r="BJ8" i="72"/>
  <c r="BA8" i="72"/>
  <c r="AX8" i="72"/>
  <c r="AS8" i="72"/>
  <c r="AT8" i="72" s="1"/>
  <c r="AM8" i="72"/>
  <c r="AK8" i="72"/>
  <c r="AB8" i="72"/>
  <c r="Y8" i="72"/>
  <c r="P8" i="72"/>
  <c r="K8" i="72"/>
  <c r="L8" i="72" s="1"/>
  <c r="BO13" i="72"/>
  <c r="BB2" i="72"/>
  <c r="AC2" i="72"/>
  <c r="AD9" i="72" s="1"/>
  <c r="Q2" i="72"/>
  <c r="BM16" i="71"/>
  <c r="BJ16" i="71"/>
  <c r="BA16" i="71"/>
  <c r="AX16" i="71"/>
  <c r="AS16" i="71"/>
  <c r="AT16" i="71" s="1"/>
  <c r="AM16" i="71"/>
  <c r="AK16" i="71"/>
  <c r="AB16" i="71"/>
  <c r="Y16" i="71"/>
  <c r="P16" i="71"/>
  <c r="K16" i="71"/>
  <c r="L16" i="71" s="1"/>
  <c r="BM19" i="71"/>
  <c r="BA19" i="71"/>
  <c r="AX19" i="71"/>
  <c r="AS19" i="71"/>
  <c r="AT19" i="71" s="1"/>
  <c r="AM19" i="71"/>
  <c r="AK19" i="71"/>
  <c r="AB19" i="71"/>
  <c r="Y19" i="71"/>
  <c r="P19" i="71"/>
  <c r="K19" i="71"/>
  <c r="L19" i="71" s="1"/>
  <c r="BM11" i="71"/>
  <c r="BJ11" i="71"/>
  <c r="BA11" i="71"/>
  <c r="AX11" i="71"/>
  <c r="AS11" i="71"/>
  <c r="AT11" i="71" s="1"/>
  <c r="AM11" i="71"/>
  <c r="AK11" i="71"/>
  <c r="AB11" i="71"/>
  <c r="Y11" i="71"/>
  <c r="P11" i="71"/>
  <c r="K11" i="71"/>
  <c r="L11" i="71" s="1"/>
  <c r="BM9" i="71"/>
  <c r="BJ9" i="71"/>
  <c r="BA9" i="71"/>
  <c r="AX9" i="71"/>
  <c r="AS9" i="71"/>
  <c r="AT9" i="71" s="1"/>
  <c r="AM9" i="71"/>
  <c r="AK9" i="71"/>
  <c r="AB9" i="71"/>
  <c r="Y9" i="71"/>
  <c r="P9" i="71"/>
  <c r="K9" i="71"/>
  <c r="L9" i="71" s="1"/>
  <c r="BM18" i="71"/>
  <c r="BJ18" i="71"/>
  <c r="BA18" i="71"/>
  <c r="AX18" i="71"/>
  <c r="AS18" i="71"/>
  <c r="AT18" i="71" s="1"/>
  <c r="AM18" i="71"/>
  <c r="AK18" i="71"/>
  <c r="AB18" i="71"/>
  <c r="Y18" i="71"/>
  <c r="P18" i="71"/>
  <c r="K18" i="71"/>
  <c r="L18" i="71" s="1"/>
  <c r="BM13" i="71"/>
  <c r="BJ13" i="71"/>
  <c r="BA13" i="71"/>
  <c r="AX13" i="71"/>
  <c r="AS13" i="71"/>
  <c r="AT13" i="71" s="1"/>
  <c r="AM13" i="71"/>
  <c r="AK13" i="71"/>
  <c r="AB13" i="71"/>
  <c r="Y13" i="71"/>
  <c r="P13" i="71"/>
  <c r="K13" i="71"/>
  <c r="L13" i="71" s="1"/>
  <c r="BM17" i="71"/>
  <c r="BJ17" i="71"/>
  <c r="BA17" i="71"/>
  <c r="AX17" i="71"/>
  <c r="AS17" i="71"/>
  <c r="AT17" i="71" s="1"/>
  <c r="AM17" i="71"/>
  <c r="AK17" i="71"/>
  <c r="AB17" i="71"/>
  <c r="Y17" i="71"/>
  <c r="P17" i="71"/>
  <c r="K17" i="71"/>
  <c r="L17" i="71" s="1"/>
  <c r="BM14" i="71"/>
  <c r="BJ14" i="71"/>
  <c r="BA14" i="71"/>
  <c r="AX14" i="71"/>
  <c r="AS14" i="71"/>
  <c r="AT14" i="71" s="1"/>
  <c r="AM14" i="71"/>
  <c r="AK14" i="71"/>
  <c r="AB14" i="71"/>
  <c r="Y14" i="71"/>
  <c r="P14" i="71"/>
  <c r="K14" i="71"/>
  <c r="L14" i="71" s="1"/>
  <c r="BM10" i="71"/>
  <c r="BJ10" i="71"/>
  <c r="BA10" i="71"/>
  <c r="AX10" i="71"/>
  <c r="AS10" i="71"/>
  <c r="AT10" i="71" s="1"/>
  <c r="AM10" i="71"/>
  <c r="AK10" i="71"/>
  <c r="AB10" i="71"/>
  <c r="Y10" i="71"/>
  <c r="P10" i="71"/>
  <c r="K10" i="71"/>
  <c r="L10" i="71" s="1"/>
  <c r="BM15" i="71"/>
  <c r="BJ15" i="71"/>
  <c r="BA15" i="71"/>
  <c r="AX15" i="71"/>
  <c r="AS15" i="71"/>
  <c r="AT15" i="71" s="1"/>
  <c r="AM15" i="71"/>
  <c r="AK15" i="71"/>
  <c r="AB15" i="71"/>
  <c r="Y15" i="71"/>
  <c r="P15" i="71"/>
  <c r="K15" i="71"/>
  <c r="L15" i="71" s="1"/>
  <c r="BM12" i="71"/>
  <c r="BJ12" i="71"/>
  <c r="BA12" i="71"/>
  <c r="AX12" i="71"/>
  <c r="AS12" i="71"/>
  <c r="AT12" i="71" s="1"/>
  <c r="AM12" i="71"/>
  <c r="AK12" i="71"/>
  <c r="AB12" i="71"/>
  <c r="Y12" i="71"/>
  <c r="P12" i="71"/>
  <c r="K12" i="71"/>
  <c r="L12" i="71" s="1"/>
  <c r="BM8" i="71"/>
  <c r="BJ8" i="71"/>
  <c r="BA8" i="71"/>
  <c r="AX8" i="71"/>
  <c r="AS8" i="71"/>
  <c r="AT8" i="71" s="1"/>
  <c r="AM8" i="71"/>
  <c r="AK8" i="71"/>
  <c r="AB8" i="71"/>
  <c r="Y8" i="71"/>
  <c r="P8" i="71"/>
  <c r="K8" i="71"/>
  <c r="L8" i="71" s="1"/>
  <c r="BN2" i="71"/>
  <c r="BO12" i="71" s="1"/>
  <c r="BB2" i="71"/>
  <c r="AC2" i="71"/>
  <c r="AD15" i="71" s="1"/>
  <c r="Q2" i="71"/>
  <c r="BM13" i="70"/>
  <c r="BA13" i="70"/>
  <c r="AX13" i="70"/>
  <c r="AS13" i="70"/>
  <c r="AT13" i="70" s="1"/>
  <c r="AM13" i="70"/>
  <c r="AK13" i="70"/>
  <c r="AB13" i="70"/>
  <c r="Y13" i="70"/>
  <c r="P13" i="70"/>
  <c r="K13" i="70"/>
  <c r="L13" i="70" s="1"/>
  <c r="BM11" i="70"/>
  <c r="BA11" i="70"/>
  <c r="AX11" i="70"/>
  <c r="AS11" i="70"/>
  <c r="AT11" i="70" s="1"/>
  <c r="AM11" i="70"/>
  <c r="AK11" i="70"/>
  <c r="AB11" i="70"/>
  <c r="Y11" i="70"/>
  <c r="P11" i="70"/>
  <c r="K11" i="70"/>
  <c r="L11" i="70" s="1"/>
  <c r="BM10" i="70"/>
  <c r="BJ10" i="70"/>
  <c r="BA10" i="70"/>
  <c r="AX10" i="70"/>
  <c r="AS10" i="70"/>
  <c r="AT10" i="70" s="1"/>
  <c r="AM10" i="70"/>
  <c r="AK10" i="70"/>
  <c r="AB10" i="70"/>
  <c r="Y10" i="70"/>
  <c r="P10" i="70"/>
  <c r="K10" i="70"/>
  <c r="L10" i="70" s="1"/>
  <c r="BM16" i="70"/>
  <c r="BA16" i="70"/>
  <c r="AS16" i="70"/>
  <c r="AT16" i="70" s="1"/>
  <c r="AM16" i="70"/>
  <c r="AK16" i="70"/>
  <c r="AB16" i="70"/>
  <c r="Y16" i="70"/>
  <c r="P16" i="70"/>
  <c r="K16" i="70"/>
  <c r="L16" i="70" s="1"/>
  <c r="BM14" i="70"/>
  <c r="BA14" i="70"/>
  <c r="AX14" i="70"/>
  <c r="AS14" i="70"/>
  <c r="AT14" i="70" s="1"/>
  <c r="AM14" i="70"/>
  <c r="AK14" i="70"/>
  <c r="AB14" i="70"/>
  <c r="Y14" i="70"/>
  <c r="P14" i="70"/>
  <c r="K14" i="70"/>
  <c r="L14" i="70" s="1"/>
  <c r="BM12" i="70"/>
  <c r="BA12" i="70"/>
  <c r="AX12" i="70"/>
  <c r="AS12" i="70"/>
  <c r="AT12" i="70" s="1"/>
  <c r="AM12" i="70"/>
  <c r="AK12" i="70"/>
  <c r="AB12" i="70"/>
  <c r="Y12" i="70"/>
  <c r="P12" i="70"/>
  <c r="K12" i="70"/>
  <c r="L12" i="70" s="1"/>
  <c r="BM8" i="70"/>
  <c r="BJ8" i="70"/>
  <c r="BA8" i="70"/>
  <c r="AX8" i="70"/>
  <c r="AS8" i="70"/>
  <c r="AT8" i="70" s="1"/>
  <c r="AM8" i="70"/>
  <c r="AK8" i="70"/>
  <c r="AB8" i="70"/>
  <c r="Y8" i="70"/>
  <c r="P8" i="70"/>
  <c r="K8" i="70"/>
  <c r="L8" i="70" s="1"/>
  <c r="BM15" i="70"/>
  <c r="BA15" i="70"/>
  <c r="AS15" i="70"/>
  <c r="AT15" i="70" s="1"/>
  <c r="AM15" i="70"/>
  <c r="AK15" i="70"/>
  <c r="AB15" i="70"/>
  <c r="Y15" i="70"/>
  <c r="R15" i="70"/>
  <c r="P15" i="70"/>
  <c r="K15" i="70"/>
  <c r="L15" i="70" s="1"/>
  <c r="BM9" i="70"/>
  <c r="BA9" i="70"/>
  <c r="AS9" i="70"/>
  <c r="AT9" i="70" s="1"/>
  <c r="AM9" i="70"/>
  <c r="AK9" i="70"/>
  <c r="AB9" i="70"/>
  <c r="Y9" i="70"/>
  <c r="P9" i="70"/>
  <c r="K9" i="70"/>
  <c r="L9" i="70" s="1"/>
  <c r="BN2" i="70"/>
  <c r="BB2" i="70"/>
  <c r="BC13" i="70" s="1"/>
  <c r="AC2" i="70"/>
  <c r="Q2" i="70"/>
  <c r="R16" i="70" s="1"/>
  <c r="BM14" i="69"/>
  <c r="BJ14" i="69"/>
  <c r="BA14" i="69"/>
  <c r="AX14" i="69"/>
  <c r="AS14" i="69"/>
  <c r="AT14" i="69" s="1"/>
  <c r="AM14" i="69"/>
  <c r="AK14" i="69"/>
  <c r="AB14" i="69"/>
  <c r="Y14" i="69"/>
  <c r="P14" i="69"/>
  <c r="K14" i="69"/>
  <c r="L14" i="69" s="1"/>
  <c r="AB17" i="69"/>
  <c r="Y17" i="69"/>
  <c r="P17" i="69"/>
  <c r="K17" i="69"/>
  <c r="L17" i="69" s="1"/>
  <c r="BM15" i="69"/>
  <c r="BJ15" i="69"/>
  <c r="BA15" i="69"/>
  <c r="AX15" i="69"/>
  <c r="AS15" i="69"/>
  <c r="AT15" i="69" s="1"/>
  <c r="AM15" i="69"/>
  <c r="AK15" i="69"/>
  <c r="AB15" i="69"/>
  <c r="Y15" i="69"/>
  <c r="P15" i="69"/>
  <c r="K15" i="69"/>
  <c r="L15" i="69" s="1"/>
  <c r="BM13" i="69"/>
  <c r="BJ13" i="69"/>
  <c r="BA13" i="69"/>
  <c r="AX13" i="69"/>
  <c r="AS13" i="69"/>
  <c r="AT13" i="69" s="1"/>
  <c r="AM13" i="69"/>
  <c r="AK13" i="69"/>
  <c r="AB13" i="69"/>
  <c r="Y13" i="69"/>
  <c r="P13" i="69"/>
  <c r="K13" i="69"/>
  <c r="L13" i="69" s="1"/>
  <c r="BM9" i="69"/>
  <c r="BJ9" i="69"/>
  <c r="BA9" i="69"/>
  <c r="AX9" i="69"/>
  <c r="AS9" i="69"/>
  <c r="AT9" i="69" s="1"/>
  <c r="AM9" i="69"/>
  <c r="AK9" i="69"/>
  <c r="AB9" i="69"/>
  <c r="Y9" i="69"/>
  <c r="P9" i="69"/>
  <c r="K9" i="69"/>
  <c r="L9" i="69" s="1"/>
  <c r="BM8" i="69"/>
  <c r="BJ8" i="69"/>
  <c r="BA8" i="69"/>
  <c r="AX8" i="69"/>
  <c r="AS8" i="69"/>
  <c r="AT8" i="69" s="1"/>
  <c r="AM8" i="69"/>
  <c r="AK8" i="69"/>
  <c r="AB8" i="69"/>
  <c r="Y8" i="69"/>
  <c r="P8" i="69"/>
  <c r="K8" i="69"/>
  <c r="L8" i="69" s="1"/>
  <c r="BM11" i="69"/>
  <c r="BA11" i="69"/>
  <c r="AX11" i="69"/>
  <c r="AS11" i="69"/>
  <c r="AT11" i="69" s="1"/>
  <c r="AM11" i="69"/>
  <c r="AK11" i="69"/>
  <c r="AB11" i="69"/>
  <c r="Y11" i="69"/>
  <c r="P11" i="69"/>
  <c r="K11" i="69"/>
  <c r="L11" i="69" s="1"/>
  <c r="BM12" i="69"/>
  <c r="BJ12" i="69"/>
  <c r="BA12" i="69"/>
  <c r="AX12" i="69"/>
  <c r="AS12" i="69"/>
  <c r="AT12" i="69" s="1"/>
  <c r="AM12" i="69"/>
  <c r="AK12" i="69"/>
  <c r="AB12" i="69"/>
  <c r="Y12" i="69"/>
  <c r="P12" i="69"/>
  <c r="K12" i="69"/>
  <c r="L12" i="69" s="1"/>
  <c r="BM10" i="69"/>
  <c r="BJ10" i="69"/>
  <c r="BA10" i="69"/>
  <c r="AX10" i="69"/>
  <c r="AS10" i="69"/>
  <c r="AT10" i="69" s="1"/>
  <c r="AM10" i="69"/>
  <c r="AK10" i="69"/>
  <c r="AB10" i="69"/>
  <c r="Y10" i="69"/>
  <c r="P10" i="69"/>
  <c r="K10" i="69"/>
  <c r="L10" i="69" s="1"/>
  <c r="BM16" i="69"/>
  <c r="BA16" i="69"/>
  <c r="AX16" i="69"/>
  <c r="AS16" i="69"/>
  <c r="AT16" i="69" s="1"/>
  <c r="AM16" i="69"/>
  <c r="AK16" i="69"/>
  <c r="AB16" i="69"/>
  <c r="Y16" i="69"/>
  <c r="P16" i="69"/>
  <c r="K16" i="69"/>
  <c r="L16" i="69" s="1"/>
  <c r="BN2" i="69"/>
  <c r="BO15" i="69" s="1"/>
  <c r="BB2" i="69"/>
  <c r="AC2" i="69"/>
  <c r="AD17" i="69" s="1"/>
  <c r="Q2" i="69"/>
  <c r="BN2" i="68"/>
  <c r="BO9" i="68"/>
  <c r="BM9" i="68"/>
  <c r="BJ9" i="68"/>
  <c r="BO11" i="68"/>
  <c r="BM11" i="68"/>
  <c r="BO8" i="68"/>
  <c r="BM8" i="68"/>
  <c r="BJ8" i="68"/>
  <c r="BO10" i="68"/>
  <c r="BM10" i="68"/>
  <c r="BJ10" i="68"/>
  <c r="BO12" i="68"/>
  <c r="BM12" i="68"/>
  <c r="BB2" i="68"/>
  <c r="BC9" i="68"/>
  <c r="BA9" i="68"/>
  <c r="AX9" i="68"/>
  <c r="BC11" i="68"/>
  <c r="BA11" i="68"/>
  <c r="AX11" i="68"/>
  <c r="BC8" i="68"/>
  <c r="BA8" i="68"/>
  <c r="AX8" i="68"/>
  <c r="BC10" i="68"/>
  <c r="BA10" i="68"/>
  <c r="AX10" i="68"/>
  <c r="BC12" i="68"/>
  <c r="BA12" i="68"/>
  <c r="AS9" i="68"/>
  <c r="AT9" i="68" s="1"/>
  <c r="AS11" i="68"/>
  <c r="AT11" i="68" s="1"/>
  <c r="AS8" i="68"/>
  <c r="AT8" i="68" s="1"/>
  <c r="AS10" i="68"/>
  <c r="AT10" i="68" s="1"/>
  <c r="AS12" i="68"/>
  <c r="AT12" i="68" s="1"/>
  <c r="AK9" i="68"/>
  <c r="AK11" i="68"/>
  <c r="AK8" i="68"/>
  <c r="AK10" i="68"/>
  <c r="AK12" i="68"/>
  <c r="AC2" i="68"/>
  <c r="AB9" i="68"/>
  <c r="AB11" i="68"/>
  <c r="AB8" i="68"/>
  <c r="AB10" i="68"/>
  <c r="AB12" i="68"/>
  <c r="Y9" i="68"/>
  <c r="Y11" i="68"/>
  <c r="Y8" i="68"/>
  <c r="Y10" i="68"/>
  <c r="Y12" i="68"/>
  <c r="Q2" i="68"/>
  <c r="K10" i="68"/>
  <c r="L10" i="68" s="1"/>
  <c r="P10" i="68"/>
  <c r="R10" i="68"/>
  <c r="K8" i="68"/>
  <c r="L8" i="68" s="1"/>
  <c r="P8" i="68"/>
  <c r="R8" i="68"/>
  <c r="K11" i="68"/>
  <c r="L11" i="68" s="1"/>
  <c r="P11" i="68"/>
  <c r="R11" i="68"/>
  <c r="K9" i="68"/>
  <c r="L9" i="68" s="1"/>
  <c r="P9" i="68"/>
  <c r="R9" i="68"/>
  <c r="P12" i="68"/>
  <c r="R12" i="68"/>
  <c r="AN11" i="69" l="1"/>
  <c r="BD10" i="68"/>
  <c r="BD11" i="68"/>
  <c r="BP10" i="68"/>
  <c r="S8" i="68"/>
  <c r="BP13" i="73"/>
  <c r="AN11" i="77"/>
  <c r="AN15" i="77"/>
  <c r="AN10" i="77"/>
  <c r="AN8" i="76"/>
  <c r="BP11" i="68"/>
  <c r="AE9" i="73"/>
  <c r="AE8" i="73"/>
  <c r="AN10" i="69"/>
  <c r="AN18" i="71"/>
  <c r="AN16" i="71"/>
  <c r="AN8" i="70"/>
  <c r="AN16" i="70"/>
  <c r="S8" i="73"/>
  <c r="AE16" i="73"/>
  <c r="S9" i="73"/>
  <c r="AE15" i="73"/>
  <c r="BP21" i="73"/>
  <c r="BD20" i="73"/>
  <c r="AN20" i="73"/>
  <c r="AE20" i="73"/>
  <c r="BP10" i="73"/>
  <c r="BD23" i="73"/>
  <c r="AN23" i="73"/>
  <c r="AE23" i="73"/>
  <c r="BP17" i="73"/>
  <c r="BD24" i="73"/>
  <c r="AN24" i="73"/>
  <c r="AE24" i="73"/>
  <c r="BP22" i="73"/>
  <c r="BD19" i="73"/>
  <c r="AN19" i="73"/>
  <c r="AE19" i="73"/>
  <c r="BP14" i="73"/>
  <c r="BD11" i="73"/>
  <c r="AN11" i="73"/>
  <c r="AE11" i="73"/>
  <c r="BP18" i="73"/>
  <c r="AN15" i="69"/>
  <c r="S10" i="68"/>
  <c r="AN10" i="71"/>
  <c r="AN14" i="70"/>
  <c r="AN13" i="70"/>
  <c r="AN9" i="70"/>
  <c r="BD13" i="73"/>
  <c r="AN13" i="73"/>
  <c r="AE13" i="73"/>
  <c r="AN12" i="73"/>
  <c r="BD8" i="73"/>
  <c r="AN8" i="73"/>
  <c r="BP16" i="73"/>
  <c r="S16" i="73"/>
  <c r="BD9" i="73"/>
  <c r="AN9" i="73"/>
  <c r="BP15" i="73"/>
  <c r="BD21" i="73"/>
  <c r="AN21" i="73"/>
  <c r="AE21" i="73"/>
  <c r="BP20" i="73"/>
  <c r="BD10" i="73"/>
  <c r="AN10" i="73"/>
  <c r="AE10" i="73"/>
  <c r="BP23" i="73"/>
  <c r="BD17" i="73"/>
  <c r="AN17" i="73"/>
  <c r="AE17" i="73"/>
  <c r="BP24" i="73"/>
  <c r="BD22" i="73"/>
  <c r="AN22" i="73"/>
  <c r="AE22" i="73"/>
  <c r="BP19" i="73"/>
  <c r="BD14" i="73"/>
  <c r="AN14" i="73"/>
  <c r="AE14" i="73"/>
  <c r="BP11" i="73"/>
  <c r="BD18" i="73"/>
  <c r="AN18" i="73"/>
  <c r="AE18" i="73"/>
  <c r="BP8" i="73"/>
  <c r="BD16" i="73"/>
  <c r="AN16" i="73"/>
  <c r="BP9" i="73"/>
  <c r="BD15" i="73"/>
  <c r="AN15" i="73"/>
  <c r="S15" i="73"/>
  <c r="S21" i="73"/>
  <c r="S20" i="73"/>
  <c r="S10" i="73"/>
  <c r="S23" i="73"/>
  <c r="S17" i="73"/>
  <c r="S24" i="73"/>
  <c r="S22" i="73"/>
  <c r="S19" i="73"/>
  <c r="S14" i="73"/>
  <c r="S11" i="73"/>
  <c r="S18" i="73"/>
  <c r="S13" i="73"/>
  <c r="AN14" i="72"/>
  <c r="AN10" i="72"/>
  <c r="AN17" i="71"/>
  <c r="AN11" i="71"/>
  <c r="AN10" i="74"/>
  <c r="BO12" i="72"/>
  <c r="BP12" i="72" s="1"/>
  <c r="AN8" i="72"/>
  <c r="BO15" i="72"/>
  <c r="BP15" i="72" s="1"/>
  <c r="AN9" i="72"/>
  <c r="AN8" i="75"/>
  <c r="BO10" i="75"/>
  <c r="AN9" i="75"/>
  <c r="AD9" i="75"/>
  <c r="AE9" i="75" s="1"/>
  <c r="AN10" i="75"/>
  <c r="BP10" i="75"/>
  <c r="AD8" i="75"/>
  <c r="AE8" i="75" s="1"/>
  <c r="AN13" i="77"/>
  <c r="AN12" i="77"/>
  <c r="BO8" i="77"/>
  <c r="BP8" i="77" s="1"/>
  <c r="BO16" i="77"/>
  <c r="AD15" i="77"/>
  <c r="AE15" i="77" s="1"/>
  <c r="AN9" i="77"/>
  <c r="BP9" i="77"/>
  <c r="AD13" i="77"/>
  <c r="AE13" i="77" s="1"/>
  <c r="AN8" i="77"/>
  <c r="AD12" i="77"/>
  <c r="AE12" i="77" s="1"/>
  <c r="AN16" i="77"/>
  <c r="AD10" i="77"/>
  <c r="AE10" i="77" s="1"/>
  <c r="AD12" i="73"/>
  <c r="AE12" i="73" s="1"/>
  <c r="AN8" i="71"/>
  <c r="AN15" i="71"/>
  <c r="AN14" i="71"/>
  <c r="AN13" i="71"/>
  <c r="AN9" i="71"/>
  <c r="AN19" i="71"/>
  <c r="AD16" i="69"/>
  <c r="AE16" i="69" s="1"/>
  <c r="AD12" i="69"/>
  <c r="AD8" i="69"/>
  <c r="AN16" i="69"/>
  <c r="BO10" i="69"/>
  <c r="BP10" i="69" s="1"/>
  <c r="AE12" i="69"/>
  <c r="AN12" i="69"/>
  <c r="BO11" i="69"/>
  <c r="BP11" i="69" s="1"/>
  <c r="AE8" i="69"/>
  <c r="AN8" i="69"/>
  <c r="AN13" i="69"/>
  <c r="BP8" i="76"/>
  <c r="AE9" i="76"/>
  <c r="AN9" i="76"/>
  <c r="AD9" i="74"/>
  <c r="AE9" i="74" s="1"/>
  <c r="AN9" i="74"/>
  <c r="BO10" i="74"/>
  <c r="BP10" i="74" s="1"/>
  <c r="AE8" i="74"/>
  <c r="AN8" i="74"/>
  <c r="AD8" i="72"/>
  <c r="AE8" i="72" s="1"/>
  <c r="AN12" i="72"/>
  <c r="AD14" i="72"/>
  <c r="AE14" i="72" s="1"/>
  <c r="AN15" i="72"/>
  <c r="AN13" i="72"/>
  <c r="BC9" i="70"/>
  <c r="BD9" i="70" s="1"/>
  <c r="S15" i="70"/>
  <c r="AN15" i="70"/>
  <c r="BC8" i="70"/>
  <c r="AN12" i="70"/>
  <c r="BC14" i="70"/>
  <c r="BD14" i="70" s="1"/>
  <c r="AN11" i="70"/>
  <c r="BD8" i="70"/>
  <c r="R12" i="70"/>
  <c r="S12" i="70" s="1"/>
  <c r="R16" i="77"/>
  <c r="S16" i="77" s="1"/>
  <c r="BC10" i="77"/>
  <c r="BD10" i="77" s="1"/>
  <c r="BC11" i="77"/>
  <c r="BD11" i="77" s="1"/>
  <c r="R15" i="77"/>
  <c r="S15" i="77" s="1"/>
  <c r="BC9" i="77"/>
  <c r="BD9" i="77" s="1"/>
  <c r="R13" i="77"/>
  <c r="S13" i="77" s="1"/>
  <c r="BC8" i="77"/>
  <c r="BD8" i="77" s="1"/>
  <c r="R12" i="77"/>
  <c r="S12" i="77" s="1"/>
  <c r="BC16" i="77"/>
  <c r="BD16" i="77" s="1"/>
  <c r="R10" i="77"/>
  <c r="S10" i="77" s="1"/>
  <c r="AD16" i="77"/>
  <c r="AE16" i="77" s="1"/>
  <c r="AD14" i="77"/>
  <c r="AE14" i="77" s="1"/>
  <c r="BO10" i="77"/>
  <c r="BP10" i="77" s="1"/>
  <c r="BO11" i="77"/>
  <c r="BP11" i="77" s="1"/>
  <c r="BC15" i="77"/>
  <c r="BD15" i="77" s="1"/>
  <c r="BO15" i="77"/>
  <c r="BP15" i="77" s="1"/>
  <c r="R9" i="77"/>
  <c r="S9" i="77" s="1"/>
  <c r="AD9" i="77"/>
  <c r="AE9" i="77" s="1"/>
  <c r="BC13" i="77"/>
  <c r="BD13" i="77" s="1"/>
  <c r="BO13" i="77"/>
  <c r="BP13" i="77" s="1"/>
  <c r="R8" i="77"/>
  <c r="S8" i="77" s="1"/>
  <c r="AD8" i="77"/>
  <c r="AE8" i="77" s="1"/>
  <c r="BC12" i="77"/>
  <c r="BD12" i="77" s="1"/>
  <c r="BO12" i="77"/>
  <c r="BP12" i="77" s="1"/>
  <c r="R14" i="77"/>
  <c r="S14" i="77" s="1"/>
  <c r="AN14" i="77"/>
  <c r="BC14" i="77"/>
  <c r="BD14" i="77" s="1"/>
  <c r="BO14" i="77"/>
  <c r="BP14" i="77" s="1"/>
  <c r="R11" i="77"/>
  <c r="S11" i="77" s="1"/>
  <c r="AD11" i="77"/>
  <c r="AE11" i="77" s="1"/>
  <c r="BP16" i="77"/>
  <c r="R9" i="76"/>
  <c r="S9" i="76" s="1"/>
  <c r="BC8" i="76"/>
  <c r="BD8" i="76" s="1"/>
  <c r="BC9" i="76"/>
  <c r="BD9" i="76" s="1"/>
  <c r="BO9" i="76"/>
  <c r="BP9" i="76" s="1"/>
  <c r="R8" i="76"/>
  <c r="S8" i="76" s="1"/>
  <c r="AD8" i="76"/>
  <c r="AE8" i="76" s="1"/>
  <c r="R9" i="75"/>
  <c r="S9" i="75" s="1"/>
  <c r="BC10" i="75"/>
  <c r="BD10" i="75" s="1"/>
  <c r="R8" i="75"/>
  <c r="S8" i="75" s="1"/>
  <c r="BC9" i="75"/>
  <c r="BD9" i="75" s="1"/>
  <c r="BO9" i="75"/>
  <c r="BP9" i="75" s="1"/>
  <c r="R10" i="75"/>
  <c r="S10" i="75" s="1"/>
  <c r="AD10" i="75"/>
  <c r="AE10" i="75" s="1"/>
  <c r="BC8" i="75"/>
  <c r="BD8" i="75" s="1"/>
  <c r="BO8" i="75"/>
  <c r="BP8" i="75" s="1"/>
  <c r="R9" i="74"/>
  <c r="S9" i="74" s="1"/>
  <c r="BC10" i="74"/>
  <c r="BD10" i="74" s="1"/>
  <c r="R8" i="74"/>
  <c r="S8" i="74" s="1"/>
  <c r="BC9" i="74"/>
  <c r="BD9" i="74" s="1"/>
  <c r="BO9" i="74"/>
  <c r="BP9" i="74" s="1"/>
  <c r="R10" i="74"/>
  <c r="S10" i="74" s="1"/>
  <c r="AD10" i="74"/>
  <c r="AE10" i="74" s="1"/>
  <c r="BC8" i="74"/>
  <c r="BD8" i="74" s="1"/>
  <c r="BO8" i="74"/>
  <c r="BP8" i="74" s="1"/>
  <c r="R12" i="73"/>
  <c r="S12" i="73" s="1"/>
  <c r="BC12" i="73"/>
  <c r="BD12" i="73" s="1"/>
  <c r="BO12" i="73"/>
  <c r="BP12" i="73" s="1"/>
  <c r="R11" i="72"/>
  <c r="S11" i="72" s="1"/>
  <c r="R13" i="72"/>
  <c r="S13" i="72" s="1"/>
  <c r="BC9" i="72"/>
  <c r="BD9" i="72" s="1"/>
  <c r="BC10" i="72"/>
  <c r="BD10" i="72" s="1"/>
  <c r="R8" i="72"/>
  <c r="S8" i="72" s="1"/>
  <c r="BC12" i="72"/>
  <c r="BD12" i="72" s="1"/>
  <c r="R14" i="72"/>
  <c r="S14" i="72" s="1"/>
  <c r="BC15" i="72"/>
  <c r="BD15" i="72" s="1"/>
  <c r="BC13" i="72"/>
  <c r="BD13" i="72" s="1"/>
  <c r="R9" i="72"/>
  <c r="S9" i="72" s="1"/>
  <c r="AD11" i="72"/>
  <c r="AE11" i="72" s="1"/>
  <c r="AD13" i="72"/>
  <c r="AE13" i="72" s="1"/>
  <c r="BO9" i="72"/>
  <c r="BP9" i="72" s="1"/>
  <c r="BO10" i="72"/>
  <c r="BP10" i="72" s="1"/>
  <c r="BC8" i="72"/>
  <c r="BD8" i="72" s="1"/>
  <c r="BO8" i="72"/>
  <c r="BP8" i="72" s="1"/>
  <c r="R12" i="72"/>
  <c r="S12" i="72" s="1"/>
  <c r="AD12" i="72"/>
  <c r="AE12" i="72" s="1"/>
  <c r="BC14" i="72"/>
  <c r="BD14" i="72" s="1"/>
  <c r="BO14" i="72"/>
  <c r="BP14" i="72" s="1"/>
  <c r="R15" i="72"/>
  <c r="S15" i="72" s="1"/>
  <c r="AD15" i="72"/>
  <c r="AE15" i="72" s="1"/>
  <c r="R10" i="72"/>
  <c r="S10" i="72" s="1"/>
  <c r="AD10" i="72"/>
  <c r="AE10" i="72" s="1"/>
  <c r="BP13" i="72"/>
  <c r="AE9" i="72"/>
  <c r="AN11" i="72"/>
  <c r="BC11" i="72"/>
  <c r="BD11" i="72" s="1"/>
  <c r="BO11" i="72"/>
  <c r="BP11" i="72" s="1"/>
  <c r="R11" i="71"/>
  <c r="R18" i="71"/>
  <c r="R17" i="71"/>
  <c r="S17" i="71" s="1"/>
  <c r="R10" i="71"/>
  <c r="S10" i="71" s="1"/>
  <c r="R12" i="71"/>
  <c r="S12" i="71" s="1"/>
  <c r="R16" i="71"/>
  <c r="R19" i="71"/>
  <c r="S19" i="71" s="1"/>
  <c r="R9" i="71"/>
  <c r="S9" i="71" s="1"/>
  <c r="R13" i="71"/>
  <c r="S13" i="71" s="1"/>
  <c r="BC16" i="71"/>
  <c r="BC19" i="71"/>
  <c r="BD19" i="71" s="1"/>
  <c r="BC9" i="71"/>
  <c r="BD9" i="71" s="1"/>
  <c r="BC13" i="71"/>
  <c r="BD13" i="71" s="1"/>
  <c r="BC14" i="71"/>
  <c r="BC15" i="71"/>
  <c r="BD15" i="71" s="1"/>
  <c r="BC8" i="71"/>
  <c r="BD8" i="71" s="1"/>
  <c r="BC11" i="71"/>
  <c r="BD11" i="71" s="1"/>
  <c r="BC18" i="71"/>
  <c r="BD18" i="71" s="1"/>
  <c r="BC17" i="71"/>
  <c r="BD17" i="71" s="1"/>
  <c r="R8" i="71"/>
  <c r="S8" i="71" s="1"/>
  <c r="AN12" i="71"/>
  <c r="BC12" i="71"/>
  <c r="BD12" i="71" s="1"/>
  <c r="R15" i="71"/>
  <c r="S15" i="71" s="1"/>
  <c r="S18" i="71"/>
  <c r="S11" i="71"/>
  <c r="AD11" i="71"/>
  <c r="AE11" i="71" s="1"/>
  <c r="AD18" i="71"/>
  <c r="AE18" i="71" s="1"/>
  <c r="AD17" i="71"/>
  <c r="AE17" i="71" s="1"/>
  <c r="AD10" i="71"/>
  <c r="AE10" i="71" s="1"/>
  <c r="AD12" i="71"/>
  <c r="AE12" i="71" s="1"/>
  <c r="AD16" i="71"/>
  <c r="AE16" i="71" s="1"/>
  <c r="AD19" i="71"/>
  <c r="AE19" i="71" s="1"/>
  <c r="AD9" i="71"/>
  <c r="AE9" i="71" s="1"/>
  <c r="AD13" i="71"/>
  <c r="AE13" i="71" s="1"/>
  <c r="AD14" i="71"/>
  <c r="AE14" i="71" s="1"/>
  <c r="BO16" i="71"/>
  <c r="BP16" i="71" s="1"/>
  <c r="BO19" i="71"/>
  <c r="BP19" i="71" s="1"/>
  <c r="BO9" i="71"/>
  <c r="BP9" i="71" s="1"/>
  <c r="BO13" i="71"/>
  <c r="BP13" i="71" s="1"/>
  <c r="BO14" i="71"/>
  <c r="BP14" i="71" s="1"/>
  <c r="BO15" i="71"/>
  <c r="BP15" i="71" s="1"/>
  <c r="BO8" i="71"/>
  <c r="BP8" i="71" s="1"/>
  <c r="BO11" i="71"/>
  <c r="BP11" i="71" s="1"/>
  <c r="BO18" i="71"/>
  <c r="BP18" i="71" s="1"/>
  <c r="BO17" i="71"/>
  <c r="BP17" i="71" s="1"/>
  <c r="AD8" i="71"/>
  <c r="AE8" i="71" s="1"/>
  <c r="BP12" i="71"/>
  <c r="AE15" i="71"/>
  <c r="BC10" i="71"/>
  <c r="BD10" i="71" s="1"/>
  <c r="BO10" i="71"/>
  <c r="BP10" i="71" s="1"/>
  <c r="R14" i="71"/>
  <c r="S14" i="71" s="1"/>
  <c r="BD14" i="71"/>
  <c r="S16" i="71"/>
  <c r="BD16" i="71"/>
  <c r="AD13" i="70"/>
  <c r="AE13" i="70" s="1"/>
  <c r="AD10" i="70"/>
  <c r="AE10" i="70" s="1"/>
  <c r="BO11" i="70"/>
  <c r="BP11" i="70" s="1"/>
  <c r="BO16" i="70"/>
  <c r="BP16" i="70" s="1"/>
  <c r="BO9" i="70"/>
  <c r="BP9" i="70" s="1"/>
  <c r="AD15" i="70"/>
  <c r="AE15" i="70" s="1"/>
  <c r="BO8" i="70"/>
  <c r="BP8" i="70" s="1"/>
  <c r="AD12" i="70"/>
  <c r="AE12" i="70" s="1"/>
  <c r="BO14" i="70"/>
  <c r="BP14" i="70" s="1"/>
  <c r="AD16" i="70"/>
  <c r="AE16" i="70" s="1"/>
  <c r="BO13" i="70"/>
  <c r="BP13" i="70" s="1"/>
  <c r="R13" i="70"/>
  <c r="S13" i="70" s="1"/>
  <c r="R10" i="70"/>
  <c r="S10" i="70" s="1"/>
  <c r="BC11" i="70"/>
  <c r="BD11" i="70" s="1"/>
  <c r="BC16" i="70"/>
  <c r="BD16" i="70" s="1"/>
  <c r="R9" i="70"/>
  <c r="S9" i="70" s="1"/>
  <c r="AD9" i="70"/>
  <c r="AE9" i="70" s="1"/>
  <c r="BC15" i="70"/>
  <c r="BD15" i="70" s="1"/>
  <c r="BO15" i="70"/>
  <c r="BP15" i="70" s="1"/>
  <c r="R8" i="70"/>
  <c r="S8" i="70" s="1"/>
  <c r="AD8" i="70"/>
  <c r="AE8" i="70" s="1"/>
  <c r="BC12" i="70"/>
  <c r="BD12" i="70" s="1"/>
  <c r="BO12" i="70"/>
  <c r="BP12" i="70" s="1"/>
  <c r="R14" i="70"/>
  <c r="S14" i="70" s="1"/>
  <c r="AD14" i="70"/>
  <c r="AE14" i="70" s="1"/>
  <c r="S16" i="70"/>
  <c r="AN10" i="70"/>
  <c r="BC10" i="70"/>
  <c r="BD10" i="70" s="1"/>
  <c r="BO10" i="70"/>
  <c r="BP10" i="70" s="1"/>
  <c r="R11" i="70"/>
  <c r="S11" i="70" s="1"/>
  <c r="AD11" i="70"/>
  <c r="AE11" i="70" s="1"/>
  <c r="BD13" i="70"/>
  <c r="R14" i="69"/>
  <c r="S14" i="69" s="1"/>
  <c r="R15" i="69"/>
  <c r="S15" i="69" s="1"/>
  <c r="BC13" i="69"/>
  <c r="BD13" i="69" s="1"/>
  <c r="R16" i="69"/>
  <c r="S16" i="69" s="1"/>
  <c r="BC10" i="69"/>
  <c r="BD10" i="69" s="1"/>
  <c r="R12" i="69"/>
  <c r="S12" i="69" s="1"/>
  <c r="BC11" i="69"/>
  <c r="BD11" i="69" s="1"/>
  <c r="R8" i="69"/>
  <c r="S8" i="69" s="1"/>
  <c r="BC15" i="69"/>
  <c r="BD15" i="69" s="1"/>
  <c r="R17" i="69"/>
  <c r="S17" i="69" s="1"/>
  <c r="AD14" i="69"/>
  <c r="AE14" i="69" s="1"/>
  <c r="AD15" i="69"/>
  <c r="AE15" i="69" s="1"/>
  <c r="AD9" i="69"/>
  <c r="AE9" i="69" s="1"/>
  <c r="BO13" i="69"/>
  <c r="BP13" i="69" s="1"/>
  <c r="BC16" i="69"/>
  <c r="BD16" i="69" s="1"/>
  <c r="BO16" i="69"/>
  <c r="BP16" i="69" s="1"/>
  <c r="R10" i="69"/>
  <c r="S10" i="69" s="1"/>
  <c r="AD10" i="69"/>
  <c r="AE10" i="69" s="1"/>
  <c r="BC12" i="69"/>
  <c r="BD12" i="69" s="1"/>
  <c r="BO12" i="69"/>
  <c r="BP12" i="69" s="1"/>
  <c r="R11" i="69"/>
  <c r="S11" i="69" s="1"/>
  <c r="AD11" i="69"/>
  <c r="AE11" i="69" s="1"/>
  <c r="BC8" i="69"/>
  <c r="BD8" i="69" s="1"/>
  <c r="BO8" i="69"/>
  <c r="BP8" i="69" s="1"/>
  <c r="R9" i="69"/>
  <c r="S9" i="69" s="1"/>
  <c r="AN9" i="69"/>
  <c r="BC9" i="69"/>
  <c r="BD9" i="69" s="1"/>
  <c r="BO9" i="69"/>
  <c r="BP9" i="69" s="1"/>
  <c r="R13" i="69"/>
  <c r="S13" i="69" s="1"/>
  <c r="AD13" i="69"/>
  <c r="AE13" i="69" s="1"/>
  <c r="BP15" i="69"/>
  <c r="AE17" i="69"/>
  <c r="AN14" i="69"/>
  <c r="BC14" i="69"/>
  <c r="BD14" i="69" s="1"/>
  <c r="BO14" i="69"/>
  <c r="BP14" i="69" s="1"/>
  <c r="BP12" i="68"/>
  <c r="BP8" i="68"/>
  <c r="BP9" i="68"/>
  <c r="BD12" i="68"/>
  <c r="BD8" i="68"/>
  <c r="BD9" i="68"/>
  <c r="AM11" i="68"/>
  <c r="AN11" i="68" s="1"/>
  <c r="AM10" i="68"/>
  <c r="AN10" i="68" s="1"/>
  <c r="AM9" i="68"/>
  <c r="AN9" i="68" s="1"/>
  <c r="AM12" i="68"/>
  <c r="AN12" i="68" s="1"/>
  <c r="AM8" i="68"/>
  <c r="AN8" i="68" s="1"/>
  <c r="S9" i="68"/>
  <c r="S11" i="68"/>
  <c r="AD11" i="68"/>
  <c r="AE11" i="68" s="1"/>
  <c r="AD10" i="68"/>
  <c r="AE10" i="68" s="1"/>
  <c r="AD9" i="68"/>
  <c r="AE9" i="68" s="1"/>
  <c r="AD12" i="68"/>
  <c r="AE12" i="68" s="1"/>
  <c r="AD8" i="68"/>
  <c r="AE8" i="68" s="1"/>
  <c r="K12" i="68"/>
  <c r="L12" i="68" s="1"/>
  <c r="S12" i="68"/>
  <c r="BE11" i="68" l="1"/>
  <c r="BF11" i="68" s="1"/>
  <c r="AO17" i="73"/>
  <c r="AP17" i="73" s="1"/>
  <c r="BR9" i="68"/>
  <c r="AO23" i="73"/>
  <c r="AP23" i="73" s="1"/>
  <c r="BQ9" i="73"/>
  <c r="BR9" i="73" s="1"/>
  <c r="AO16" i="73"/>
  <c r="AP16" i="73" s="1"/>
  <c r="AO9" i="73"/>
  <c r="AP9" i="73" s="1"/>
  <c r="AO14" i="73"/>
  <c r="AP14" i="73" s="1"/>
  <c r="AO13" i="73"/>
  <c r="AP13" i="73" s="1"/>
  <c r="BQ8" i="68"/>
  <c r="BR8" i="68" s="1"/>
  <c r="BE16" i="73"/>
  <c r="BF16" i="73" s="1"/>
  <c r="AO21" i="73"/>
  <c r="AP21" i="73" s="1"/>
  <c r="AO19" i="73"/>
  <c r="AP19" i="73" s="1"/>
  <c r="AO15" i="73"/>
  <c r="AP15" i="73" s="1"/>
  <c r="T16" i="73"/>
  <c r="U16" i="73" s="1"/>
  <c r="AO18" i="73"/>
  <c r="AP18" i="73" s="1"/>
  <c r="AO22" i="73"/>
  <c r="AP22" i="73" s="1"/>
  <c r="AO10" i="73"/>
  <c r="AP10" i="73" s="1"/>
  <c r="AO11" i="73"/>
  <c r="AP11" i="73" s="1"/>
  <c r="AO24" i="73"/>
  <c r="AP24" i="73" s="1"/>
  <c r="AO20" i="73"/>
  <c r="AP20" i="73" s="1"/>
  <c r="AO8" i="73"/>
  <c r="AP8" i="73" s="1"/>
  <c r="BE9" i="68"/>
  <c r="BF9" i="68" s="1"/>
  <c r="BE8" i="68"/>
  <c r="BF8" i="68" s="1"/>
  <c r="BR18" i="73"/>
  <c r="BR22" i="73"/>
  <c r="AO15" i="71"/>
  <c r="AP15" i="71" s="1"/>
  <c r="AF18" i="73"/>
  <c r="AG18" i="73" s="1"/>
  <c r="AF14" i="73"/>
  <c r="AG14" i="73" s="1"/>
  <c r="AF22" i="73"/>
  <c r="AG22" i="73" s="1"/>
  <c r="AF17" i="73"/>
  <c r="AG17" i="73" s="1"/>
  <c r="AF10" i="73"/>
  <c r="AG10" i="73" s="1"/>
  <c r="AF21" i="73"/>
  <c r="AG21" i="73" s="1"/>
  <c r="BE13" i="73"/>
  <c r="BF13" i="73" s="1"/>
  <c r="BE19" i="73"/>
  <c r="BF19" i="73" s="1"/>
  <c r="BE23" i="73"/>
  <c r="BF23" i="73" s="1"/>
  <c r="BQ10" i="73"/>
  <c r="BR10" i="73" s="1"/>
  <c r="BQ13" i="73"/>
  <c r="BR13" i="73" s="1"/>
  <c r="BE14" i="73"/>
  <c r="BF14" i="73" s="1"/>
  <c r="BQ19" i="73"/>
  <c r="BR19" i="73" s="1"/>
  <c r="BE17" i="73"/>
  <c r="BF17" i="73" s="1"/>
  <c r="BQ23" i="73"/>
  <c r="BR23" i="73" s="1"/>
  <c r="BE21" i="73"/>
  <c r="BF21" i="73" s="1"/>
  <c r="AF11" i="73"/>
  <c r="AG11" i="73" s="1"/>
  <c r="AF24" i="73"/>
  <c r="AG24" i="73" s="1"/>
  <c r="AF20" i="73"/>
  <c r="AG20" i="73" s="1"/>
  <c r="T9" i="73"/>
  <c r="U9" i="73" s="1"/>
  <c r="BQ16" i="73"/>
  <c r="BR16" i="73" s="1"/>
  <c r="T11" i="73"/>
  <c r="U11" i="73" s="1"/>
  <c r="T24" i="73"/>
  <c r="U24" i="73" s="1"/>
  <c r="T20" i="73"/>
  <c r="U20" i="73" s="1"/>
  <c r="AF15" i="73"/>
  <c r="AG15" i="73" s="1"/>
  <c r="BE15" i="73"/>
  <c r="BF15" i="73" s="1"/>
  <c r="BQ8" i="73"/>
  <c r="BR8" i="73" s="1"/>
  <c r="BE8" i="73"/>
  <c r="BF8" i="73" s="1"/>
  <c r="T18" i="73"/>
  <c r="U18" i="73" s="1"/>
  <c r="T14" i="73"/>
  <c r="U14" i="73" s="1"/>
  <c r="T22" i="73"/>
  <c r="U22" i="73" s="1"/>
  <c r="T17" i="73"/>
  <c r="U17" i="73" s="1"/>
  <c r="T10" i="73"/>
  <c r="U10" i="73" s="1"/>
  <c r="T21" i="73"/>
  <c r="U21" i="73" s="1"/>
  <c r="BE11" i="73"/>
  <c r="BF11" i="73" s="1"/>
  <c r="BR14" i="73"/>
  <c r="BE24" i="73"/>
  <c r="BF24" i="73" s="1"/>
  <c r="BQ17" i="73"/>
  <c r="BR17" i="73" s="1"/>
  <c r="BE20" i="73"/>
  <c r="BF20" i="73" s="1"/>
  <c r="BR21" i="73"/>
  <c r="BE18" i="73"/>
  <c r="BF18" i="73" s="1"/>
  <c r="BQ11" i="73"/>
  <c r="BR11" i="73" s="1"/>
  <c r="BE22" i="73"/>
  <c r="BF22" i="73" s="1"/>
  <c r="BQ24" i="73"/>
  <c r="BR24" i="73" s="1"/>
  <c r="BE10" i="73"/>
  <c r="BF10" i="73" s="1"/>
  <c r="BR20" i="73"/>
  <c r="AF13" i="73"/>
  <c r="AG13" i="73" s="1"/>
  <c r="AF19" i="73"/>
  <c r="AG19" i="73" s="1"/>
  <c r="AF23" i="73"/>
  <c r="AG23" i="73" s="1"/>
  <c r="BQ15" i="73"/>
  <c r="BR15" i="73" s="1"/>
  <c r="AF9" i="73"/>
  <c r="AG9" i="73" s="1"/>
  <c r="BE9" i="73"/>
  <c r="BF9" i="73" s="1"/>
  <c r="T8" i="73"/>
  <c r="U8" i="73" s="1"/>
  <c r="T13" i="73"/>
  <c r="U13" i="73" s="1"/>
  <c r="T19" i="73"/>
  <c r="U19" i="73" s="1"/>
  <c r="T23" i="73"/>
  <c r="U23" i="73" s="1"/>
  <c r="T15" i="73"/>
  <c r="U15" i="73" s="1"/>
  <c r="AF16" i="73"/>
  <c r="AG16" i="73" s="1"/>
  <c r="AF8" i="73"/>
  <c r="AG8" i="73" s="1"/>
  <c r="T14" i="71"/>
  <c r="U14" i="71" s="1"/>
  <c r="BQ10" i="71"/>
  <c r="BR10" i="71" s="1"/>
  <c r="BE10" i="71"/>
  <c r="BF10" i="71" s="1"/>
  <c r="AF8" i="71"/>
  <c r="AG8" i="71" s="1"/>
  <c r="BQ14" i="69"/>
  <c r="BR14" i="69" s="1"/>
  <c r="AO14" i="69"/>
  <c r="AP14" i="69" s="1"/>
  <c r="BQ11" i="72"/>
  <c r="BR11" i="72" s="1"/>
  <c r="AO11" i="72"/>
  <c r="AP11" i="72" s="1"/>
  <c r="AF8" i="70"/>
  <c r="AG8" i="70" s="1"/>
  <c r="BQ10" i="68"/>
  <c r="BR10" i="68" s="1"/>
  <c r="AF11" i="77"/>
  <c r="AG11" i="77" s="1"/>
  <c r="BE14" i="77"/>
  <c r="BF14" i="77" s="1"/>
  <c r="T14" i="77"/>
  <c r="U14" i="77" s="1"/>
  <c r="BE12" i="77"/>
  <c r="BF12" i="77" s="1"/>
  <c r="T8" i="77"/>
  <c r="U8" i="77" s="1"/>
  <c r="BE13" i="77"/>
  <c r="BF13" i="77" s="1"/>
  <c r="T9" i="77"/>
  <c r="U9" i="77" s="1"/>
  <c r="BE15" i="77"/>
  <c r="BF15" i="77" s="1"/>
  <c r="AF14" i="77"/>
  <c r="AG14" i="77" s="1"/>
  <c r="T12" i="77"/>
  <c r="U12" i="77" s="1"/>
  <c r="BE8" i="77"/>
  <c r="BF8" i="77" s="1"/>
  <c r="T15" i="77"/>
  <c r="U15" i="77" s="1"/>
  <c r="T11" i="77"/>
  <c r="U11" i="77" s="1"/>
  <c r="BQ12" i="77"/>
  <c r="BR12" i="77" s="1"/>
  <c r="AF9" i="77"/>
  <c r="AG9" i="77" s="1"/>
  <c r="AF13" i="77"/>
  <c r="AG13" i="77" s="1"/>
  <c r="AF15" i="77"/>
  <c r="AG15" i="77" s="1"/>
  <c r="AF12" i="77"/>
  <c r="AG12" i="77" s="1"/>
  <c r="BQ15" i="77"/>
  <c r="BR15" i="77" s="1"/>
  <c r="BQ8" i="77"/>
  <c r="BR8" i="77" s="1"/>
  <c r="BQ9" i="77"/>
  <c r="BR9" i="77" s="1"/>
  <c r="BR11" i="77"/>
  <c r="BE9" i="77"/>
  <c r="BF9" i="77" s="1"/>
  <c r="T10" i="77"/>
  <c r="U10" i="77" s="1"/>
  <c r="BE16" i="77"/>
  <c r="BF16" i="77" s="1"/>
  <c r="BQ10" i="77"/>
  <c r="BR10" i="77" s="1"/>
  <c r="BQ14" i="77"/>
  <c r="BR14" i="77" s="1"/>
  <c r="BE10" i="77"/>
  <c r="BF10" i="77" s="1"/>
  <c r="AO16" i="77"/>
  <c r="AP16" i="77" s="1"/>
  <c r="BE11" i="77"/>
  <c r="BF11" i="77" s="1"/>
  <c r="BQ13" i="77"/>
  <c r="BR13" i="77" s="1"/>
  <c r="AO9" i="77"/>
  <c r="AP9" i="77" s="1"/>
  <c r="AO11" i="77"/>
  <c r="AP11" i="77" s="1"/>
  <c r="AF8" i="77"/>
  <c r="AG8" i="77" s="1"/>
  <c r="AO13" i="77"/>
  <c r="AP13" i="77" s="1"/>
  <c r="T13" i="77"/>
  <c r="U13" i="77" s="1"/>
  <c r="AF10" i="77"/>
  <c r="AG10" i="77" s="1"/>
  <c r="BQ16" i="77"/>
  <c r="BR16" i="77" s="1"/>
  <c r="AO14" i="77"/>
  <c r="AP14" i="77" s="1"/>
  <c r="AF16" i="77"/>
  <c r="AG16" i="77" s="1"/>
  <c r="T16" i="77"/>
  <c r="U16" i="77" s="1"/>
  <c r="AO8" i="77"/>
  <c r="AP8" i="77" s="1"/>
  <c r="AO10" i="77"/>
  <c r="AP10" i="77" s="1"/>
  <c r="AO12" i="77"/>
  <c r="AP12" i="77" s="1"/>
  <c r="AO15" i="77"/>
  <c r="AP15" i="77" s="1"/>
  <c r="T8" i="76"/>
  <c r="U8" i="76" s="1"/>
  <c r="BE9" i="76"/>
  <c r="BF9" i="76" s="1"/>
  <c r="T9" i="76"/>
  <c r="U9" i="76" s="1"/>
  <c r="AF8" i="76"/>
  <c r="AG8" i="76" s="1"/>
  <c r="AF9" i="76"/>
  <c r="AG9" i="76" s="1"/>
  <c r="BQ9" i="76"/>
  <c r="BR9" i="76" s="1"/>
  <c r="BQ8" i="76"/>
  <c r="BR8" i="76" s="1"/>
  <c r="BE8" i="76"/>
  <c r="BF8" i="76" s="1"/>
  <c r="AO8" i="76"/>
  <c r="AP8" i="76" s="1"/>
  <c r="AO9" i="76"/>
  <c r="AP9" i="76" s="1"/>
  <c r="BE8" i="75"/>
  <c r="BF8" i="75" s="1"/>
  <c r="T10" i="75"/>
  <c r="U10" i="75" s="1"/>
  <c r="BE9" i="75"/>
  <c r="BF9" i="75" s="1"/>
  <c r="T9" i="75"/>
  <c r="U9" i="75" s="1"/>
  <c r="AF10" i="75"/>
  <c r="AG10" i="75" s="1"/>
  <c r="AF8" i="75"/>
  <c r="AG8" i="75" s="1"/>
  <c r="AF9" i="75"/>
  <c r="AG9" i="75" s="1"/>
  <c r="BQ9" i="75"/>
  <c r="BR9" i="75" s="1"/>
  <c r="BQ10" i="75"/>
  <c r="BR10" i="75" s="1"/>
  <c r="BE10" i="75"/>
  <c r="BF10" i="75" s="1"/>
  <c r="BQ8" i="75"/>
  <c r="BR8" i="75" s="1"/>
  <c r="AO10" i="75"/>
  <c r="AP10" i="75" s="1"/>
  <c r="AO8" i="75"/>
  <c r="AP8" i="75" s="1"/>
  <c r="T8" i="75"/>
  <c r="U8" i="75" s="1"/>
  <c r="AO9" i="75"/>
  <c r="AP9" i="75" s="1"/>
  <c r="BE8" i="74"/>
  <c r="BF8" i="74" s="1"/>
  <c r="T10" i="74"/>
  <c r="U10" i="74" s="1"/>
  <c r="BE9" i="74"/>
  <c r="BF9" i="74" s="1"/>
  <c r="T9" i="74"/>
  <c r="U9" i="74" s="1"/>
  <c r="AF10" i="74"/>
  <c r="AG10" i="74" s="1"/>
  <c r="AF8" i="74"/>
  <c r="AG8" i="74" s="1"/>
  <c r="AF9" i="74"/>
  <c r="AG9" i="74" s="1"/>
  <c r="BQ9" i="74"/>
  <c r="BR9" i="74" s="1"/>
  <c r="BQ10" i="74"/>
  <c r="BR10" i="74" s="1"/>
  <c r="BE10" i="74"/>
  <c r="BF10" i="74" s="1"/>
  <c r="BQ8" i="74"/>
  <c r="BR8" i="74" s="1"/>
  <c r="AO10" i="74"/>
  <c r="AP10" i="74" s="1"/>
  <c r="AO8" i="74"/>
  <c r="AP8" i="74" s="1"/>
  <c r="T8" i="74"/>
  <c r="U8" i="74" s="1"/>
  <c r="AO9" i="74"/>
  <c r="AP9" i="74" s="1"/>
  <c r="AF12" i="73"/>
  <c r="AG12" i="73" s="1"/>
  <c r="BE12" i="73"/>
  <c r="BF12" i="73" s="1"/>
  <c r="T12" i="73"/>
  <c r="U12" i="73" s="1"/>
  <c r="BQ12" i="73"/>
  <c r="BR12" i="73" s="1"/>
  <c r="AO12" i="73"/>
  <c r="AP12" i="73" s="1"/>
  <c r="AF10" i="72"/>
  <c r="AG10" i="72" s="1"/>
  <c r="T15" i="72"/>
  <c r="U15" i="72" s="1"/>
  <c r="BE14" i="72"/>
  <c r="BF14" i="72" s="1"/>
  <c r="T12" i="72"/>
  <c r="U12" i="72" s="1"/>
  <c r="BE8" i="72"/>
  <c r="BF8" i="72" s="1"/>
  <c r="AF11" i="72"/>
  <c r="AG11" i="72" s="1"/>
  <c r="BE15" i="72"/>
  <c r="BF15" i="72" s="1"/>
  <c r="T8" i="72"/>
  <c r="U8" i="72" s="1"/>
  <c r="T11" i="72"/>
  <c r="U11" i="72" s="1"/>
  <c r="BE11" i="72"/>
  <c r="BF11" i="72" s="1"/>
  <c r="T10" i="72"/>
  <c r="U10" i="72" s="1"/>
  <c r="AF12" i="72"/>
  <c r="AG12" i="72" s="1"/>
  <c r="AF14" i="72"/>
  <c r="AG14" i="72" s="1"/>
  <c r="AF8" i="72"/>
  <c r="AG8" i="72" s="1"/>
  <c r="BQ8" i="72"/>
  <c r="BR8" i="72" s="1"/>
  <c r="BQ15" i="72"/>
  <c r="BR15" i="72" s="1"/>
  <c r="BQ12" i="72"/>
  <c r="BR12" i="72" s="1"/>
  <c r="BQ10" i="72"/>
  <c r="BR10" i="72" s="1"/>
  <c r="BE12" i="72"/>
  <c r="BF12" i="72" s="1"/>
  <c r="T9" i="72"/>
  <c r="U9" i="72" s="1"/>
  <c r="BE13" i="72"/>
  <c r="BF13" i="72" s="1"/>
  <c r="BQ9" i="72"/>
  <c r="BR9" i="72" s="1"/>
  <c r="BE9" i="72"/>
  <c r="BF9" i="72" s="1"/>
  <c r="AO13" i="72"/>
  <c r="AP13" i="72" s="1"/>
  <c r="BE10" i="72"/>
  <c r="BF10" i="72" s="1"/>
  <c r="BQ14" i="72"/>
  <c r="BR14" i="72" s="1"/>
  <c r="AO12" i="72"/>
  <c r="AP12" i="72" s="1"/>
  <c r="AO10" i="72"/>
  <c r="AP10" i="72" s="1"/>
  <c r="AF15" i="72"/>
  <c r="AG15" i="72" s="1"/>
  <c r="AO14" i="72"/>
  <c r="AP14" i="72" s="1"/>
  <c r="T14" i="72"/>
  <c r="U14" i="72" s="1"/>
  <c r="AF9" i="72"/>
  <c r="AG9" i="72" s="1"/>
  <c r="BQ13" i="72"/>
  <c r="BR13" i="72" s="1"/>
  <c r="AF13" i="72"/>
  <c r="AG13" i="72" s="1"/>
  <c r="T13" i="72"/>
  <c r="U13" i="72" s="1"/>
  <c r="AO15" i="72"/>
  <c r="AP15" i="72" s="1"/>
  <c r="AO9" i="72"/>
  <c r="AP9" i="72" s="1"/>
  <c r="AO8" i="72"/>
  <c r="AP8" i="72" s="1"/>
  <c r="BR15" i="71"/>
  <c r="AF18" i="71"/>
  <c r="AG18" i="71" s="1"/>
  <c r="AF12" i="71"/>
  <c r="AG12" i="71" s="1"/>
  <c r="AF17" i="71"/>
  <c r="AG17" i="71" s="1"/>
  <c r="AF11" i="71"/>
  <c r="AG11" i="71" s="1"/>
  <c r="T8" i="71"/>
  <c r="U8" i="71" s="1"/>
  <c r="BE15" i="71"/>
  <c r="BF15" i="71" s="1"/>
  <c r="T12" i="71"/>
  <c r="U12" i="71" s="1"/>
  <c r="BQ16" i="71"/>
  <c r="BR16" i="71" s="1"/>
  <c r="AF16" i="71"/>
  <c r="AG16" i="71" s="1"/>
  <c r="BE19" i="71"/>
  <c r="BF19" i="71" s="1"/>
  <c r="T19" i="71"/>
  <c r="U19" i="71" s="1"/>
  <c r="BE11" i="71"/>
  <c r="BF11" i="71" s="1"/>
  <c r="BR9" i="71"/>
  <c r="AF9" i="71"/>
  <c r="AG9" i="71" s="1"/>
  <c r="BQ18" i="71"/>
  <c r="BR18" i="71" s="1"/>
  <c r="AO18" i="71"/>
  <c r="AP18" i="71" s="1"/>
  <c r="BE13" i="71"/>
  <c r="BF13" i="71" s="1"/>
  <c r="T13" i="71"/>
  <c r="U13" i="71" s="1"/>
  <c r="BE17" i="71"/>
  <c r="BF17" i="71" s="1"/>
  <c r="BQ14" i="71"/>
  <c r="BR14" i="71" s="1"/>
  <c r="AF14" i="71"/>
  <c r="AG14" i="71" s="1"/>
  <c r="T15" i="71"/>
  <c r="U15" i="71" s="1"/>
  <c r="BE12" i="71"/>
  <c r="BF12" i="71" s="1"/>
  <c r="BQ8" i="71"/>
  <c r="BR8" i="71" s="1"/>
  <c r="AO16" i="71"/>
  <c r="AP16" i="71" s="1"/>
  <c r="AO19" i="71"/>
  <c r="AP19" i="71" s="1"/>
  <c r="T11" i="71"/>
  <c r="U11" i="71" s="1"/>
  <c r="AO9" i="71"/>
  <c r="AP9" i="71" s="1"/>
  <c r="T18" i="71"/>
  <c r="U18" i="71" s="1"/>
  <c r="AO13" i="71"/>
  <c r="AP13" i="71" s="1"/>
  <c r="T17" i="71"/>
  <c r="U17" i="71" s="1"/>
  <c r="AO14" i="71"/>
  <c r="AP14" i="71" s="1"/>
  <c r="BE8" i="71"/>
  <c r="BF8" i="71" s="1"/>
  <c r="T10" i="71"/>
  <c r="U10" i="71" s="1"/>
  <c r="AO10" i="71"/>
  <c r="AP10" i="71" s="1"/>
  <c r="BE16" i="71"/>
  <c r="BF16" i="71" s="1"/>
  <c r="T16" i="71"/>
  <c r="U16" i="71" s="1"/>
  <c r="BQ19" i="71"/>
  <c r="BR19" i="71" s="1"/>
  <c r="AF19" i="71"/>
  <c r="AG19" i="71" s="1"/>
  <c r="BQ11" i="71"/>
  <c r="BR11" i="71" s="1"/>
  <c r="AO11" i="71"/>
  <c r="AP11" i="71" s="1"/>
  <c r="BE9" i="71"/>
  <c r="BF9" i="71" s="1"/>
  <c r="T9" i="71"/>
  <c r="U9" i="71" s="1"/>
  <c r="BE18" i="71"/>
  <c r="BF18" i="71" s="1"/>
  <c r="BR13" i="71"/>
  <c r="AF13" i="71"/>
  <c r="AG13" i="71" s="1"/>
  <c r="BQ17" i="71"/>
  <c r="BR17" i="71" s="1"/>
  <c r="AO17" i="71"/>
  <c r="AP17" i="71" s="1"/>
  <c r="BE14" i="71"/>
  <c r="BF14" i="71" s="1"/>
  <c r="AF15" i="71"/>
  <c r="AG15" i="71" s="1"/>
  <c r="BQ12" i="71"/>
  <c r="BR12" i="71" s="1"/>
  <c r="AF10" i="71"/>
  <c r="AG10" i="71" s="1"/>
  <c r="AO12" i="71"/>
  <c r="AP12" i="71" s="1"/>
  <c r="AO8" i="71"/>
  <c r="AP8" i="71" s="1"/>
  <c r="AF11" i="70"/>
  <c r="AG11" i="70" s="1"/>
  <c r="BE10" i="70"/>
  <c r="BF10" i="70" s="1"/>
  <c r="AG14" i="70"/>
  <c r="BQ12" i="70"/>
  <c r="BR12" i="70" s="1"/>
  <c r="BQ15" i="70"/>
  <c r="BR15" i="70" s="1"/>
  <c r="AF9" i="70"/>
  <c r="AG9" i="70" s="1"/>
  <c r="BE11" i="70"/>
  <c r="BF11" i="70" s="1"/>
  <c r="T10" i="70"/>
  <c r="U10" i="70" s="1"/>
  <c r="BQ9" i="70"/>
  <c r="BR9" i="70" s="1"/>
  <c r="AF10" i="70"/>
  <c r="AG10" i="70" s="1"/>
  <c r="T11" i="70"/>
  <c r="U11" i="70" s="1"/>
  <c r="T14" i="70"/>
  <c r="U14" i="70" s="1"/>
  <c r="BE15" i="70"/>
  <c r="BF15" i="70" s="1"/>
  <c r="BE9" i="70"/>
  <c r="BF9" i="70" s="1"/>
  <c r="BE8" i="70"/>
  <c r="BF8" i="70" s="1"/>
  <c r="T9" i="70"/>
  <c r="U9" i="70" s="1"/>
  <c r="T12" i="70"/>
  <c r="U12" i="70" s="1"/>
  <c r="T15" i="70"/>
  <c r="U15" i="70" s="1"/>
  <c r="AG12" i="70"/>
  <c r="BR8" i="70"/>
  <c r="BE13" i="70"/>
  <c r="BF13" i="70" s="1"/>
  <c r="AG16" i="70"/>
  <c r="BQ14" i="70"/>
  <c r="BR14" i="70" s="1"/>
  <c r="BQ10" i="70"/>
  <c r="BR10" i="70" s="1"/>
  <c r="BQ16" i="70"/>
  <c r="BR16" i="70" s="1"/>
  <c r="AF13" i="70"/>
  <c r="AG13" i="70" s="1"/>
  <c r="BQ11" i="70"/>
  <c r="BR11" i="70" s="1"/>
  <c r="AO14" i="70"/>
  <c r="AP14" i="70" s="1"/>
  <c r="BE12" i="70"/>
  <c r="BF12" i="70" s="1"/>
  <c r="AF15" i="70"/>
  <c r="AG15" i="70" s="1"/>
  <c r="AO9" i="70"/>
  <c r="AP9" i="70" s="1"/>
  <c r="AO11" i="70"/>
  <c r="AP11" i="70" s="1"/>
  <c r="AO12" i="70"/>
  <c r="AP12" i="70" s="1"/>
  <c r="T8" i="70"/>
  <c r="U8" i="70" s="1"/>
  <c r="BQ13" i="70"/>
  <c r="BR13" i="70" s="1"/>
  <c r="AO10" i="70"/>
  <c r="AP10" i="70" s="1"/>
  <c r="T16" i="70"/>
  <c r="U16" i="70" s="1"/>
  <c r="BE14" i="70"/>
  <c r="BF14" i="70" s="1"/>
  <c r="BE16" i="70"/>
  <c r="BF16" i="70" s="1"/>
  <c r="T13" i="70"/>
  <c r="U13" i="70" s="1"/>
  <c r="AO13" i="70"/>
  <c r="AP13" i="70" s="1"/>
  <c r="AO8" i="70"/>
  <c r="AP8" i="70" s="1"/>
  <c r="AO16" i="70"/>
  <c r="AP16" i="70" s="1"/>
  <c r="AO15" i="70"/>
  <c r="AP15" i="70" s="1"/>
  <c r="AF13" i="69"/>
  <c r="AG13" i="69" s="1"/>
  <c r="BE9" i="69"/>
  <c r="BF9" i="69" s="1"/>
  <c r="T9" i="69"/>
  <c r="U9" i="69" s="1"/>
  <c r="BE8" i="69"/>
  <c r="BF8" i="69" s="1"/>
  <c r="T11" i="69"/>
  <c r="U11" i="69" s="1"/>
  <c r="BE12" i="69"/>
  <c r="BF12" i="69" s="1"/>
  <c r="T10" i="69"/>
  <c r="U10" i="69" s="1"/>
  <c r="BE16" i="69"/>
  <c r="BF16" i="69" s="1"/>
  <c r="AF9" i="69"/>
  <c r="AG9" i="69" s="1"/>
  <c r="AF14" i="69"/>
  <c r="AG14" i="69" s="1"/>
  <c r="T8" i="69"/>
  <c r="U8" i="69" s="1"/>
  <c r="BE11" i="69"/>
  <c r="BF11" i="69" s="1"/>
  <c r="T16" i="69"/>
  <c r="U16" i="69" s="1"/>
  <c r="T14" i="69"/>
  <c r="U14" i="69" s="1"/>
  <c r="BE14" i="69"/>
  <c r="BF14" i="69" s="1"/>
  <c r="T13" i="69"/>
  <c r="U13" i="69" s="1"/>
  <c r="BQ8" i="69"/>
  <c r="BR8" i="69" s="1"/>
  <c r="AF10" i="69"/>
  <c r="AG10" i="69" s="1"/>
  <c r="AF12" i="69"/>
  <c r="AG12" i="69" s="1"/>
  <c r="AF16" i="69"/>
  <c r="AG16" i="69" s="1"/>
  <c r="AF8" i="69"/>
  <c r="AG8" i="69" s="1"/>
  <c r="BQ16" i="69"/>
  <c r="BR16" i="69" s="1"/>
  <c r="BQ11" i="69"/>
  <c r="BR11" i="69" s="1"/>
  <c r="BQ10" i="69"/>
  <c r="BR10" i="69" s="1"/>
  <c r="BQ13" i="69"/>
  <c r="BR13" i="69" s="1"/>
  <c r="BE10" i="69"/>
  <c r="BF10" i="69" s="1"/>
  <c r="T17" i="69"/>
  <c r="U17" i="69" s="1"/>
  <c r="BE15" i="69"/>
  <c r="BF15" i="69" s="1"/>
  <c r="BQ9" i="69"/>
  <c r="BR9" i="69" s="1"/>
  <c r="AO15" i="69"/>
  <c r="AP15" i="69" s="1"/>
  <c r="BE13" i="69"/>
  <c r="BF13" i="69" s="1"/>
  <c r="BQ12" i="69"/>
  <c r="BR12" i="69" s="1"/>
  <c r="AO10" i="69"/>
  <c r="AP10" i="69" s="1"/>
  <c r="AO13" i="69"/>
  <c r="AP13" i="69" s="1"/>
  <c r="AF11" i="69"/>
  <c r="AG11" i="69" s="1"/>
  <c r="AO12" i="69"/>
  <c r="AP12" i="69" s="1"/>
  <c r="T12" i="69"/>
  <c r="U12" i="69" s="1"/>
  <c r="AF17" i="69"/>
  <c r="AG17" i="69" s="1"/>
  <c r="BR15" i="69"/>
  <c r="AO9" i="69"/>
  <c r="AP9" i="69" s="1"/>
  <c r="AF15" i="69"/>
  <c r="AG15" i="69" s="1"/>
  <c r="T15" i="69"/>
  <c r="U15" i="69" s="1"/>
  <c r="AO11" i="69"/>
  <c r="AP11" i="69" s="1"/>
  <c r="AO8" i="69"/>
  <c r="AP8" i="69" s="1"/>
  <c r="AO16" i="69"/>
  <c r="AP16" i="69" s="1"/>
  <c r="BQ11" i="68"/>
  <c r="BR11" i="68" s="1"/>
  <c r="BQ12" i="68"/>
  <c r="BR12" i="68" s="1"/>
  <c r="BE12" i="68"/>
  <c r="BF12" i="68" s="1"/>
  <c r="BE10" i="68"/>
  <c r="BF10" i="68" s="1"/>
  <c r="AO12" i="68"/>
  <c r="AP12" i="68" s="1"/>
  <c r="AO8" i="68"/>
  <c r="AP8" i="68" s="1"/>
  <c r="AO9" i="68"/>
  <c r="AP9" i="68" s="1"/>
  <c r="AO10" i="68"/>
  <c r="AP10" i="68" s="1"/>
  <c r="AO11" i="68"/>
  <c r="AP11" i="68" s="1"/>
  <c r="AF12" i="68"/>
  <c r="AG12" i="68" s="1"/>
  <c r="AF8" i="68"/>
  <c r="AG8" i="68" s="1"/>
  <c r="AF9" i="68"/>
  <c r="AG9" i="68" s="1"/>
  <c r="AF10" i="68"/>
  <c r="AG10" i="68" s="1"/>
  <c r="AF11" i="68"/>
  <c r="AG11" i="68" s="1"/>
  <c r="T10" i="68"/>
  <c r="U10" i="68" s="1"/>
  <c r="T9" i="68"/>
  <c r="U9" i="68" s="1"/>
  <c r="T8" i="68"/>
  <c r="U8" i="68" s="1"/>
  <c r="T11" i="68"/>
  <c r="U11" i="68" s="1"/>
  <c r="T12" i="68"/>
  <c r="U12" i="68" s="1"/>
  <c r="C16" i="71" l="1"/>
  <c r="C21" i="73"/>
  <c r="C17" i="73"/>
  <c r="C14" i="73"/>
  <c r="C15" i="73"/>
  <c r="C10" i="73"/>
  <c r="C22" i="73"/>
  <c r="C18" i="73"/>
  <c r="C12" i="69"/>
  <c r="C14" i="69"/>
  <c r="C17" i="71"/>
  <c r="C18" i="71"/>
  <c r="C8" i="71"/>
  <c r="C11" i="68"/>
  <c r="C9" i="68"/>
  <c r="C8" i="68"/>
  <c r="C10" i="68"/>
  <c r="C13" i="70"/>
  <c r="C9" i="70"/>
  <c r="C8" i="70"/>
  <c r="C11" i="70"/>
  <c r="C12" i="73"/>
  <c r="C11" i="77"/>
  <c r="C13" i="77"/>
  <c r="C8" i="75"/>
  <c r="C14" i="72"/>
  <c r="C10" i="72"/>
  <c r="C8" i="74"/>
  <c r="C17" i="69"/>
  <c r="C16" i="69"/>
  <c r="C10" i="69"/>
  <c r="C8" i="69"/>
  <c r="C11" i="69"/>
  <c r="C9" i="69"/>
  <c r="C15" i="69"/>
  <c r="C13" i="69"/>
  <c r="C12" i="68"/>
  <c r="C14" i="71"/>
  <c r="C10" i="71"/>
  <c r="C15" i="71"/>
  <c r="C13" i="71"/>
  <c r="C9" i="71"/>
  <c r="C11" i="71"/>
  <c r="C19" i="71"/>
  <c r="C12" i="71"/>
  <c r="C16" i="70"/>
  <c r="C12" i="70"/>
  <c r="C15" i="70"/>
  <c r="C14" i="70"/>
  <c r="C10" i="70"/>
  <c r="C19" i="73"/>
  <c r="C24" i="73"/>
  <c r="C8" i="73"/>
  <c r="C23" i="73"/>
  <c r="C13" i="73"/>
  <c r="C20" i="73"/>
  <c r="C11" i="73"/>
  <c r="C9" i="73"/>
  <c r="C16" i="73"/>
  <c r="C15" i="72"/>
  <c r="C9" i="72"/>
  <c r="C8" i="72"/>
  <c r="C12" i="72"/>
  <c r="C13" i="72"/>
  <c r="C11" i="72"/>
  <c r="C16" i="77"/>
  <c r="C8" i="77"/>
  <c r="C9" i="77"/>
  <c r="C14" i="77"/>
  <c r="C10" i="77"/>
  <c r="C15" i="77"/>
  <c r="C12" i="77"/>
  <c r="C9" i="75"/>
  <c r="C10" i="75"/>
  <c r="C9" i="74"/>
  <c r="C10" i="74"/>
  <c r="C9" i="76"/>
  <c r="C8" i="76"/>
  <c r="B10" i="68" l="1"/>
  <c r="D10" i="68" s="1"/>
  <c r="B8" i="68"/>
  <c r="D8" i="68" s="1"/>
  <c r="B8" i="76"/>
  <c r="D8" i="76" s="1"/>
  <c r="D13" i="69"/>
  <c r="B16" i="69"/>
  <c r="D16" i="69" s="1"/>
  <c r="B9" i="69"/>
  <c r="D9" i="69" s="1"/>
  <c r="B12" i="69"/>
  <c r="D12" i="69" s="1"/>
  <c r="B10" i="69"/>
  <c r="D10" i="69" s="1"/>
  <c r="B15" i="69"/>
  <c r="D15" i="69" s="1"/>
  <c r="B11" i="69"/>
  <c r="D11" i="69" s="1"/>
  <c r="B8" i="69"/>
  <c r="D8" i="69" s="1"/>
  <c r="B17" i="69"/>
  <c r="D17" i="69" s="1"/>
  <c r="B14" i="69"/>
  <c r="D14" i="69" s="1"/>
  <c r="B12" i="68"/>
  <c r="D12" i="68" s="1"/>
  <c r="D9" i="68"/>
  <c r="B11" i="68"/>
  <c r="D11" i="68" s="1"/>
  <c r="B14" i="71"/>
  <c r="D14" i="71" s="1"/>
  <c r="B18" i="71"/>
  <c r="D18" i="71" s="1"/>
  <c r="B8" i="71"/>
  <c r="D8" i="71" s="1"/>
  <c r="B19" i="71"/>
  <c r="D19" i="71" s="1"/>
  <c r="B15" i="71"/>
  <c r="D15" i="71" s="1"/>
  <c r="B10" i="71"/>
  <c r="D10" i="71" s="1"/>
  <c r="B16" i="71"/>
  <c r="D16" i="71" s="1"/>
  <c r="B12" i="71"/>
  <c r="D12" i="71" s="1"/>
  <c r="B11" i="71"/>
  <c r="D11" i="71" s="1"/>
  <c r="B17" i="71"/>
  <c r="D17" i="71" s="1"/>
  <c r="B9" i="71"/>
  <c r="D9" i="71" s="1"/>
  <c r="B13" i="71"/>
  <c r="D13" i="71" s="1"/>
  <c r="B8" i="70"/>
  <c r="D8" i="70" s="1"/>
  <c r="B9" i="70"/>
  <c r="D9" i="70" s="1"/>
  <c r="B10" i="70"/>
  <c r="D10" i="70" s="1"/>
  <c r="B12" i="70"/>
  <c r="D12" i="70" s="1"/>
  <c r="B13" i="70"/>
  <c r="D13" i="70" s="1"/>
  <c r="B15" i="70"/>
  <c r="D15" i="70" s="1"/>
  <c r="B11" i="70"/>
  <c r="D11" i="70" s="1"/>
  <c r="B16" i="70"/>
  <c r="D16" i="70" s="1"/>
  <c r="B14" i="70"/>
  <c r="D14" i="70" s="1"/>
  <c r="B19" i="73"/>
  <c r="D19" i="73" s="1"/>
  <c r="B13" i="73"/>
  <c r="D13" i="73" s="1"/>
  <c r="B20" i="73"/>
  <c r="D20" i="73" s="1"/>
  <c r="B18" i="73"/>
  <c r="D18" i="73" s="1"/>
  <c r="B12" i="73"/>
  <c r="D12" i="73" s="1"/>
  <c r="B16" i="73"/>
  <c r="D16" i="73" s="1"/>
  <c r="B10" i="73"/>
  <c r="D10" i="73" s="1"/>
  <c r="B9" i="73"/>
  <c r="D9" i="73" s="1"/>
  <c r="B17" i="73"/>
  <c r="D17" i="73" s="1"/>
  <c r="B21" i="73"/>
  <c r="D21" i="73" s="1"/>
  <c r="B23" i="73"/>
  <c r="D23" i="73" s="1"/>
  <c r="B24" i="73"/>
  <c r="D24" i="73" s="1"/>
  <c r="B22" i="73"/>
  <c r="D22" i="73" s="1"/>
  <c r="B8" i="73"/>
  <c r="D8" i="73" s="1"/>
  <c r="B15" i="73"/>
  <c r="D15" i="73" s="1"/>
  <c r="B11" i="73"/>
  <c r="D11" i="73" s="1"/>
  <c r="B14" i="73"/>
  <c r="D14" i="73" s="1"/>
  <c r="B14" i="72"/>
  <c r="D14" i="72" s="1"/>
  <c r="B8" i="72"/>
  <c r="D8" i="72" s="1"/>
  <c r="B11" i="72"/>
  <c r="D11" i="72" s="1"/>
  <c r="B15" i="72"/>
  <c r="D15" i="72" s="1"/>
  <c r="B13" i="72"/>
  <c r="D13" i="72" s="1"/>
  <c r="B10" i="72"/>
  <c r="D10" i="72" s="1"/>
  <c r="B12" i="72"/>
  <c r="D12" i="72" s="1"/>
  <c r="B9" i="72"/>
  <c r="D9" i="72" s="1"/>
  <c r="D16" i="77"/>
  <c r="B15" i="77"/>
  <c r="D15" i="77" s="1"/>
  <c r="B12" i="77"/>
  <c r="D12" i="77" s="1"/>
  <c r="B14" i="77"/>
  <c r="D14" i="77" s="1"/>
  <c r="B11" i="77"/>
  <c r="D11" i="77" s="1"/>
  <c r="B10" i="77"/>
  <c r="D10" i="77" s="1"/>
  <c r="D9" i="77"/>
  <c r="B13" i="77"/>
  <c r="D13" i="77" s="1"/>
  <c r="B8" i="77"/>
  <c r="D8" i="77" s="1"/>
  <c r="B10" i="75"/>
  <c r="D10" i="75" s="1"/>
  <c r="B8" i="75"/>
  <c r="D8" i="75" s="1"/>
  <c r="B9" i="75"/>
  <c r="D9" i="75" s="1"/>
  <c r="B10" i="74"/>
  <c r="D10" i="74" s="1"/>
  <c r="B8" i="74"/>
  <c r="D8" i="74" s="1"/>
  <c r="B9" i="74"/>
  <c r="D9" i="74" s="1"/>
  <c r="B9" i="76"/>
  <c r="D9" i="76" s="1"/>
</calcChain>
</file>

<file path=xl/sharedStrings.xml><?xml version="1.0" encoding="utf-8"?>
<sst xmlns="http://schemas.openxmlformats.org/spreadsheetml/2006/main" count="912" uniqueCount="157">
  <si>
    <t>100-бальная система</t>
  </si>
  <si>
    <t>50-бальная система</t>
  </si>
  <si>
    <t>место</t>
  </si>
  <si>
    <t>баллы</t>
  </si>
  <si>
    <t>Итоговый результат</t>
  </si>
  <si>
    <t>Итоговое место</t>
  </si>
  <si>
    <t>Сумма баллов</t>
  </si>
  <si>
    <t>ФИО</t>
  </si>
  <si>
    <t>Мин</t>
  </si>
  <si>
    <t>Сек</t>
  </si>
  <si>
    <t>Время</t>
  </si>
  <si>
    <t>Место</t>
  </si>
  <si>
    <t>Баллы</t>
  </si>
  <si>
    <t>Повторения</t>
  </si>
  <si>
    <t>Штраф</t>
  </si>
  <si>
    <t>Рейтинг</t>
  </si>
  <si>
    <t>ID</t>
  </si>
  <si>
    <t>Задание 4.1
100 баллов</t>
  </si>
  <si>
    <t>Задание 4.2
100 баллов</t>
  </si>
  <si>
    <t>15 минут</t>
  </si>
  <si>
    <t>Регион</t>
  </si>
  <si>
    <t>Женщины 35-39</t>
  </si>
  <si>
    <t>Таточко Татьяна</t>
  </si>
  <si>
    <t>Вологда</t>
  </si>
  <si>
    <t>Фунтикова Ирина</t>
  </si>
  <si>
    <t>Дзержинск</t>
  </si>
  <si>
    <t>Ложкина Вера</t>
  </si>
  <si>
    <t>Ижевск</t>
  </si>
  <si>
    <t>Кайгородова Дарья</t>
  </si>
  <si>
    <t>Калининград</t>
  </si>
  <si>
    <t>Вингард Инга</t>
  </si>
  <si>
    <t>Вес</t>
  </si>
  <si>
    <t>12 минут</t>
  </si>
  <si>
    <t>Задание 1
100 баллов</t>
  </si>
  <si>
    <t>Задание 2
100 баллов</t>
  </si>
  <si>
    <t>Тайбрейк</t>
  </si>
  <si>
    <t>7 минут</t>
  </si>
  <si>
    <t>Задание 3
100 баллов</t>
  </si>
  <si>
    <t>Задание 5
100 баллов</t>
  </si>
  <si>
    <t>Задание 6
100 баллов</t>
  </si>
  <si>
    <t>Мужчины 35-39</t>
  </si>
  <si>
    <t>Женщины 40-44</t>
  </si>
  <si>
    <t>Мужчины 40-44</t>
  </si>
  <si>
    <t>Женщины 45-49</t>
  </si>
  <si>
    <t>Мужчины 45-49</t>
  </si>
  <si>
    <t>Женщины 50-54</t>
  </si>
  <si>
    <t>Мужчины 50-54</t>
  </si>
  <si>
    <t>Мужчины 55+</t>
  </si>
  <si>
    <t>Женщины 55+</t>
  </si>
  <si>
    <t>Фетхулина Елена</t>
  </si>
  <si>
    <t>Тула</t>
  </si>
  <si>
    <t>Киселева Оксана</t>
  </si>
  <si>
    <t>Мончегорск</t>
  </si>
  <si>
    <t>Красильникова Тамара</t>
  </si>
  <si>
    <t>Москва</t>
  </si>
  <si>
    <t>Зубрилова Елизавета</t>
  </si>
  <si>
    <t>Нижний Новгород</t>
  </si>
  <si>
    <t>Авзалова Евгения</t>
  </si>
  <si>
    <t>Шаврина Екатерина</t>
  </si>
  <si>
    <t>Перепечина Евгения</t>
  </si>
  <si>
    <t>Гуляева Алина</t>
  </si>
  <si>
    <t>Дударева Полина</t>
  </si>
  <si>
    <t>Уфа</t>
  </si>
  <si>
    <t>Маланина Екатерина</t>
  </si>
  <si>
    <t>Меркулова Ирина</t>
  </si>
  <si>
    <t>Саратов</t>
  </si>
  <si>
    <t>Храповицкая Светлана</t>
  </si>
  <si>
    <t>Санкт-Петербург</t>
  </si>
  <si>
    <t>Муратшина Лейсан</t>
  </si>
  <si>
    <t>Кулабухов Алексей</t>
  </si>
  <si>
    <t>Липецк</t>
  </si>
  <si>
    <t>Пермякова Юлия</t>
  </si>
  <si>
    <t>Тактуева Наталья</t>
  </si>
  <si>
    <t>Екатеринбург</t>
  </si>
  <si>
    <t>Винокурова Елена</t>
  </si>
  <si>
    <t>Титова Виктория</t>
  </si>
  <si>
    <t>Курск</t>
  </si>
  <si>
    <t>Батрунова Людмила</t>
  </si>
  <si>
    <t>Пермь</t>
  </si>
  <si>
    <t>Щелчкова Лилия</t>
  </si>
  <si>
    <t>Хребтова Надежда</t>
  </si>
  <si>
    <t>Соколова Екатерина</t>
  </si>
  <si>
    <t>Пешкина Наталья</t>
  </si>
  <si>
    <t>Красноярск</t>
  </si>
  <si>
    <t>Присада Руслан</t>
  </si>
  <si>
    <t>Баль Михаил</t>
  </si>
  <si>
    <t>Балашиха</t>
  </si>
  <si>
    <t>Рябуха Сергей</t>
  </si>
  <si>
    <t>Трёхгорный</t>
  </si>
  <si>
    <t>Широков Павел</t>
  </si>
  <si>
    <t>Долгопрудный</t>
  </si>
  <si>
    <t>Негодайло Алексей</t>
  </si>
  <si>
    <t>Иркутск</t>
  </si>
  <si>
    <t>Фаттяхудинов Ринат</t>
  </si>
  <si>
    <t>Химки</t>
  </si>
  <si>
    <t>Нурдыгин Илья</t>
  </si>
  <si>
    <t>Егорьевск</t>
  </si>
  <si>
    <t>Лапинский Артём</t>
  </si>
  <si>
    <t>Мозговой Константин</t>
  </si>
  <si>
    <t>Попов Артем</t>
  </si>
  <si>
    <t>Журин Иван</t>
  </si>
  <si>
    <t>Великий Новгород</t>
  </si>
  <si>
    <t>Аникиенко Владимир</t>
  </si>
  <si>
    <t>Берсанов Рустам</t>
  </si>
  <si>
    <t>Ставрополь</t>
  </si>
  <si>
    <t>Аникиев Алексей</t>
  </si>
  <si>
    <t>Исаков Сергей</t>
  </si>
  <si>
    <t>Боровичи</t>
  </si>
  <si>
    <t>Кузнецов Константин</t>
  </si>
  <si>
    <t>Хорохорин Михаил</t>
  </si>
  <si>
    <t>Тамбов</t>
  </si>
  <si>
    <t>Глазков Артем</t>
  </si>
  <si>
    <t>Сочи</t>
  </si>
  <si>
    <t>Бауэр Андрей</t>
  </si>
  <si>
    <t>Багомедов Гамид</t>
  </si>
  <si>
    <t>Махачкала</t>
  </si>
  <si>
    <t>Мамедов Станислав</t>
  </si>
  <si>
    <t>Ларцев Александр</t>
  </si>
  <si>
    <t>Иваново</t>
  </si>
  <si>
    <t>Сыктывкар</t>
  </si>
  <si>
    <t>Макогонов Алексей</t>
  </si>
  <si>
    <t>Туренко Артем</t>
  </si>
  <si>
    <t>Сумароков Александр</t>
  </si>
  <si>
    <t>Ревда</t>
  </si>
  <si>
    <t>Рудаковский Виталий</t>
  </si>
  <si>
    <t>Онипко Дмитрий</t>
  </si>
  <si>
    <t>Нуртдинов Ильнур</t>
  </si>
  <si>
    <t>Кузьмичёв Олег</t>
  </si>
  <si>
    <t>Пенза</t>
  </si>
  <si>
    <t>Коржавин Дмитрий</t>
  </si>
  <si>
    <t>Лысов Игорь</t>
  </si>
  <si>
    <t>Федосеев Александр</t>
  </si>
  <si>
    <t>Лепешкин Юрий</t>
  </si>
  <si>
    <t>Серебряков Александр</t>
  </si>
  <si>
    <t>Михнев Андрей</t>
  </si>
  <si>
    <t>Дубна</t>
  </si>
  <si>
    <t>Куранов Александр</t>
  </si>
  <si>
    <t>Казань</t>
  </si>
  <si>
    <t>Емельянов Руслан</t>
  </si>
  <si>
    <t>Старый Оскол</t>
  </si>
  <si>
    <t>Агеев Тарас</t>
  </si>
  <si>
    <t>Монахов Андрей</t>
  </si>
  <si>
    <t>Шевляков Владислав</t>
  </si>
  <si>
    <t>Чита</t>
  </si>
  <si>
    <t>Тубольцев Александр</t>
  </si>
  <si>
    <t>Королёв Сергей</t>
  </si>
  <si>
    <t>Солнечногорск</t>
  </si>
  <si>
    <t>Щелчков Андрей</t>
  </si>
  <si>
    <t>Логвиненко Сергей</t>
  </si>
  <si>
    <t>Ананьев Константин</t>
  </si>
  <si>
    <t>Клышбаев Сергей</t>
  </si>
  <si>
    <t>Кабанцов Игорь</t>
  </si>
  <si>
    <t>Муром</t>
  </si>
  <si>
    <t>Кочедаев Алексей</t>
  </si>
  <si>
    <t>Карасев Кирилл</t>
  </si>
  <si>
    <t>Дадукин Тимур</t>
  </si>
  <si>
    <t>Шуя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</si>
</sst>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theme="0" tint="-4.9989318521683403E-2"/>
        <bgColor rgb="FFF2F2F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4"/>
  </cellStyleXfs>
  <cellXfs count="26">
    <xf numFmtId="0" fontId="0" fillId="0" borderId="0" xfId="0"/>
    <xf numFmtId="0" fontId="0" fillId="3" borderId="3" xfId="0" applyFill="1" applyBorder="1"/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8" borderId="5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3" fillId="8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/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R12" sqref="R12"/>
    </sheetView>
  </sheetViews>
  <sheetFormatPr defaultColWidth="14.42578125" defaultRowHeight="15" customHeight="1" x14ac:dyDescent="0.25"/>
  <cols>
    <col min="1" max="2" width="8.7109375" customWidth="1"/>
    <col min="3" max="3" width="1.42578125" customWidth="1"/>
    <col min="4" max="11" width="8.7109375" customWidth="1"/>
  </cols>
  <sheetData>
    <row r="1" spans="1:5" x14ac:dyDescent="0.25">
      <c r="A1" s="17" t="s">
        <v>0</v>
      </c>
      <c r="B1" s="18"/>
      <c r="C1" s="1"/>
      <c r="D1" s="17" t="s">
        <v>1</v>
      </c>
      <c r="E1" s="18"/>
    </row>
    <row r="2" spans="1:5" x14ac:dyDescent="0.25">
      <c r="A2" s="2" t="s">
        <v>2</v>
      </c>
      <c r="B2" s="2" t="s">
        <v>3</v>
      </c>
      <c r="C2" s="1"/>
      <c r="D2" s="2" t="s">
        <v>2</v>
      </c>
      <c r="E2" s="2" t="s">
        <v>3</v>
      </c>
    </row>
    <row r="3" spans="1:5" x14ac:dyDescent="0.25">
      <c r="A3" s="3">
        <v>1</v>
      </c>
      <c r="B3" s="3">
        <v>100</v>
      </c>
      <c r="C3" s="1"/>
      <c r="D3" s="3">
        <v>1</v>
      </c>
      <c r="E3" s="3">
        <v>50</v>
      </c>
    </row>
    <row r="4" spans="1:5" x14ac:dyDescent="0.25">
      <c r="A4" s="3">
        <v>2</v>
      </c>
      <c r="B4" s="3">
        <v>95</v>
      </c>
      <c r="C4" s="1"/>
      <c r="D4" s="3">
        <v>2</v>
      </c>
      <c r="E4" s="3">
        <v>48</v>
      </c>
    </row>
    <row r="5" spans="1:5" x14ac:dyDescent="0.25">
      <c r="A5" s="3">
        <v>3</v>
      </c>
      <c r="B5" s="3">
        <v>90</v>
      </c>
      <c r="C5" s="1"/>
      <c r="D5" s="3">
        <v>3</v>
      </c>
      <c r="E5" s="3">
        <v>46</v>
      </c>
    </row>
    <row r="6" spans="1:5" x14ac:dyDescent="0.25">
      <c r="A6" s="3">
        <v>4</v>
      </c>
      <c r="B6" s="3">
        <v>85</v>
      </c>
      <c r="C6" s="1"/>
      <c r="D6" s="3">
        <v>4</v>
      </c>
      <c r="E6" s="3">
        <v>44</v>
      </c>
    </row>
    <row r="7" spans="1:5" x14ac:dyDescent="0.25">
      <c r="A7" s="3">
        <v>5</v>
      </c>
      <c r="B7" s="3">
        <v>80</v>
      </c>
      <c r="C7" s="1"/>
      <c r="D7" s="3">
        <v>5</v>
      </c>
      <c r="E7" s="3">
        <v>42</v>
      </c>
    </row>
    <row r="8" spans="1:5" x14ac:dyDescent="0.25">
      <c r="A8" s="3">
        <v>6</v>
      </c>
      <c r="B8" s="3">
        <v>75</v>
      </c>
      <c r="C8" s="1"/>
      <c r="D8" s="3">
        <v>6</v>
      </c>
      <c r="E8" s="3">
        <v>41</v>
      </c>
    </row>
    <row r="9" spans="1:5" x14ac:dyDescent="0.25">
      <c r="A9" s="3">
        <v>7</v>
      </c>
      <c r="B9" s="3">
        <v>73</v>
      </c>
      <c r="C9" s="1"/>
      <c r="D9" s="3">
        <v>7</v>
      </c>
      <c r="E9" s="3">
        <v>40</v>
      </c>
    </row>
    <row r="10" spans="1:5" x14ac:dyDescent="0.25">
      <c r="A10" s="3">
        <v>8</v>
      </c>
      <c r="B10" s="3">
        <v>71</v>
      </c>
      <c r="C10" s="1"/>
      <c r="D10" s="3">
        <v>8</v>
      </c>
      <c r="E10" s="3">
        <v>39</v>
      </c>
    </row>
    <row r="11" spans="1:5" x14ac:dyDescent="0.25">
      <c r="A11" s="3">
        <v>9</v>
      </c>
      <c r="B11" s="3">
        <v>69</v>
      </c>
      <c r="C11" s="1"/>
      <c r="D11" s="3">
        <v>9</v>
      </c>
      <c r="E11" s="3">
        <v>38</v>
      </c>
    </row>
    <row r="12" spans="1:5" x14ac:dyDescent="0.25">
      <c r="A12" s="3">
        <v>10</v>
      </c>
      <c r="B12" s="3">
        <v>67</v>
      </c>
      <c r="C12" s="1"/>
      <c r="D12" s="3">
        <v>10</v>
      </c>
      <c r="E12" s="3">
        <v>37</v>
      </c>
    </row>
    <row r="13" spans="1:5" x14ac:dyDescent="0.25">
      <c r="A13" s="3">
        <v>11</v>
      </c>
      <c r="B13" s="3">
        <v>65</v>
      </c>
      <c r="C13" s="1"/>
      <c r="D13" s="3">
        <v>11</v>
      </c>
      <c r="E13" s="3">
        <v>36</v>
      </c>
    </row>
    <row r="14" spans="1:5" x14ac:dyDescent="0.25">
      <c r="A14" s="3">
        <v>12</v>
      </c>
      <c r="B14" s="3">
        <v>63</v>
      </c>
      <c r="C14" s="1"/>
      <c r="D14" s="3">
        <v>12</v>
      </c>
      <c r="E14" s="3">
        <v>35</v>
      </c>
    </row>
    <row r="15" spans="1:5" x14ac:dyDescent="0.25">
      <c r="A15" s="3">
        <v>13</v>
      </c>
      <c r="B15" s="3">
        <v>61</v>
      </c>
      <c r="C15" s="1"/>
      <c r="D15" s="3">
        <v>13</v>
      </c>
      <c r="E15" s="3">
        <v>34</v>
      </c>
    </row>
    <row r="16" spans="1:5" x14ac:dyDescent="0.25">
      <c r="A16" s="3">
        <v>14</v>
      </c>
      <c r="B16" s="3">
        <v>59</v>
      </c>
      <c r="C16" s="1"/>
      <c r="D16" s="3">
        <v>14</v>
      </c>
      <c r="E16" s="3">
        <v>33</v>
      </c>
    </row>
    <row r="17" spans="1:5" x14ac:dyDescent="0.25">
      <c r="A17" s="3">
        <v>15</v>
      </c>
      <c r="B17" s="3">
        <v>57</v>
      </c>
      <c r="C17" s="1"/>
      <c r="D17" s="3">
        <v>15</v>
      </c>
      <c r="E17" s="3">
        <v>32</v>
      </c>
    </row>
    <row r="18" spans="1:5" x14ac:dyDescent="0.25">
      <c r="A18" s="3">
        <v>16</v>
      </c>
      <c r="B18" s="3">
        <v>55</v>
      </c>
      <c r="C18" s="1"/>
      <c r="D18" s="3">
        <v>16</v>
      </c>
      <c r="E18" s="3">
        <v>31</v>
      </c>
    </row>
    <row r="19" spans="1:5" x14ac:dyDescent="0.25">
      <c r="A19" s="3">
        <v>17</v>
      </c>
      <c r="B19" s="3">
        <v>53</v>
      </c>
      <c r="C19" s="1"/>
      <c r="D19" s="3">
        <v>17</v>
      </c>
      <c r="E19" s="3">
        <v>30</v>
      </c>
    </row>
    <row r="20" spans="1:5" x14ac:dyDescent="0.25">
      <c r="A20" s="3">
        <v>18</v>
      </c>
      <c r="B20" s="3">
        <v>51</v>
      </c>
      <c r="C20" s="1"/>
      <c r="D20" s="3">
        <v>18</v>
      </c>
      <c r="E20" s="3">
        <v>29</v>
      </c>
    </row>
    <row r="21" spans="1:5" ht="15.75" customHeight="1" x14ac:dyDescent="0.25">
      <c r="A21" s="3">
        <v>19</v>
      </c>
      <c r="B21" s="3">
        <v>49</v>
      </c>
      <c r="C21" s="1"/>
      <c r="D21" s="3">
        <v>19</v>
      </c>
      <c r="E21" s="3">
        <v>28</v>
      </c>
    </row>
    <row r="22" spans="1:5" ht="15.75" customHeight="1" x14ac:dyDescent="0.25">
      <c r="A22" s="3">
        <v>20</v>
      </c>
      <c r="B22" s="3">
        <v>47</v>
      </c>
      <c r="C22" s="1"/>
      <c r="D22" s="3">
        <v>20</v>
      </c>
      <c r="E22" s="3">
        <v>27</v>
      </c>
    </row>
    <row r="23" spans="1:5" ht="15.75" customHeight="1" x14ac:dyDescent="0.25">
      <c r="A23" s="3">
        <v>21</v>
      </c>
      <c r="B23" s="3">
        <v>45</v>
      </c>
      <c r="C23" s="1"/>
      <c r="D23" s="3">
        <v>21</v>
      </c>
      <c r="E23" s="3">
        <v>26</v>
      </c>
    </row>
    <row r="24" spans="1:5" ht="15.75" customHeight="1" x14ac:dyDescent="0.25">
      <c r="A24" s="3">
        <v>22</v>
      </c>
      <c r="B24" s="3">
        <v>43</v>
      </c>
      <c r="C24" s="1"/>
      <c r="D24" s="3">
        <v>22</v>
      </c>
      <c r="E24" s="3">
        <v>25</v>
      </c>
    </row>
    <row r="25" spans="1:5" ht="15.75" customHeight="1" x14ac:dyDescent="0.25">
      <c r="A25" s="3">
        <v>23</v>
      </c>
      <c r="B25" s="3">
        <v>41</v>
      </c>
      <c r="C25" s="1"/>
      <c r="D25" s="3">
        <v>23</v>
      </c>
      <c r="E25" s="3">
        <v>24</v>
      </c>
    </row>
    <row r="26" spans="1:5" ht="15.75" customHeight="1" x14ac:dyDescent="0.25">
      <c r="A26" s="3">
        <v>24</v>
      </c>
      <c r="B26" s="3">
        <v>39</v>
      </c>
      <c r="C26" s="1"/>
      <c r="D26" s="3">
        <v>24</v>
      </c>
      <c r="E26" s="3">
        <v>23</v>
      </c>
    </row>
    <row r="27" spans="1:5" ht="15.75" customHeight="1" x14ac:dyDescent="0.25">
      <c r="A27" s="3">
        <v>25</v>
      </c>
      <c r="B27" s="3">
        <v>37</v>
      </c>
      <c r="C27" s="1"/>
      <c r="D27" s="3">
        <v>25</v>
      </c>
      <c r="E27" s="3">
        <v>22</v>
      </c>
    </row>
    <row r="28" spans="1:5" ht="15.75" customHeight="1" x14ac:dyDescent="0.25">
      <c r="A28" s="3">
        <v>26</v>
      </c>
      <c r="B28" s="3">
        <v>35</v>
      </c>
      <c r="C28" s="1"/>
      <c r="D28" s="3">
        <v>26</v>
      </c>
      <c r="E28" s="3">
        <v>21</v>
      </c>
    </row>
    <row r="29" spans="1:5" ht="15.75" customHeight="1" x14ac:dyDescent="0.25">
      <c r="A29" s="3">
        <v>27</v>
      </c>
      <c r="B29" s="3">
        <v>33</v>
      </c>
      <c r="C29" s="1"/>
      <c r="D29" s="3">
        <v>27</v>
      </c>
      <c r="E29" s="3">
        <v>20</v>
      </c>
    </row>
    <row r="30" spans="1:5" ht="15.75" customHeight="1" x14ac:dyDescent="0.25">
      <c r="A30" s="3">
        <v>28</v>
      </c>
      <c r="B30" s="3">
        <v>31</v>
      </c>
      <c r="C30" s="1"/>
      <c r="D30" s="3">
        <v>28</v>
      </c>
      <c r="E30" s="3">
        <v>19</v>
      </c>
    </row>
    <row r="31" spans="1:5" ht="15.75" customHeight="1" x14ac:dyDescent="0.25">
      <c r="A31" s="3">
        <v>29</v>
      </c>
      <c r="B31" s="3">
        <v>29</v>
      </c>
      <c r="C31" s="1"/>
      <c r="D31" s="3">
        <v>29</v>
      </c>
      <c r="E31" s="3">
        <v>18</v>
      </c>
    </row>
    <row r="32" spans="1:5" ht="15.75" customHeight="1" x14ac:dyDescent="0.25">
      <c r="A32" s="3">
        <v>30</v>
      </c>
      <c r="B32" s="3">
        <v>27</v>
      </c>
      <c r="C32" s="1"/>
      <c r="D32" s="3">
        <v>30</v>
      </c>
      <c r="E32" s="3">
        <v>17</v>
      </c>
    </row>
    <row r="33" spans="1:5" ht="15.75" customHeight="1" x14ac:dyDescent="0.25">
      <c r="A33" s="3">
        <v>31</v>
      </c>
      <c r="B33" s="3">
        <v>26</v>
      </c>
      <c r="C33" s="1"/>
      <c r="D33" s="3">
        <v>31</v>
      </c>
      <c r="E33" s="3">
        <v>16</v>
      </c>
    </row>
    <row r="34" spans="1:5" ht="15.75" customHeight="1" x14ac:dyDescent="0.25">
      <c r="A34" s="3">
        <v>32</v>
      </c>
      <c r="B34" s="3">
        <v>25</v>
      </c>
      <c r="C34" s="1"/>
      <c r="D34" s="3">
        <v>32</v>
      </c>
      <c r="E34" s="3">
        <v>15</v>
      </c>
    </row>
    <row r="35" spans="1:5" ht="15.75" customHeight="1" x14ac:dyDescent="0.25">
      <c r="A35" s="3">
        <v>33</v>
      </c>
      <c r="B35" s="3">
        <v>24</v>
      </c>
      <c r="C35" s="1"/>
      <c r="D35" s="3">
        <v>33</v>
      </c>
      <c r="E35" s="3">
        <v>14</v>
      </c>
    </row>
    <row r="36" spans="1:5" ht="15.75" customHeight="1" x14ac:dyDescent="0.25">
      <c r="A36" s="3">
        <v>34</v>
      </c>
      <c r="B36" s="3">
        <v>23</v>
      </c>
      <c r="C36" s="1"/>
      <c r="D36" s="3">
        <v>34</v>
      </c>
      <c r="E36" s="3">
        <v>13</v>
      </c>
    </row>
    <row r="37" spans="1:5" ht="15.75" customHeight="1" x14ac:dyDescent="0.25">
      <c r="A37" s="3">
        <v>35</v>
      </c>
      <c r="B37" s="3">
        <v>22</v>
      </c>
      <c r="C37" s="1"/>
      <c r="D37" s="3">
        <v>35</v>
      </c>
      <c r="E37" s="3">
        <v>12</v>
      </c>
    </row>
    <row r="38" spans="1:5" ht="15.75" customHeight="1" x14ac:dyDescent="0.25">
      <c r="A38" s="3">
        <v>36</v>
      </c>
      <c r="B38" s="3">
        <v>21</v>
      </c>
      <c r="C38" s="1"/>
      <c r="D38" s="3">
        <v>36</v>
      </c>
      <c r="E38" s="3">
        <v>11</v>
      </c>
    </row>
    <row r="39" spans="1:5" ht="15.75" customHeight="1" x14ac:dyDescent="0.25">
      <c r="A39" s="3">
        <v>37</v>
      </c>
      <c r="B39" s="3">
        <v>20</v>
      </c>
      <c r="C39" s="1"/>
      <c r="D39" s="3">
        <v>37</v>
      </c>
      <c r="E39" s="3">
        <v>10</v>
      </c>
    </row>
    <row r="40" spans="1:5" ht="15.75" customHeight="1" x14ac:dyDescent="0.25">
      <c r="A40" s="3">
        <v>38</v>
      </c>
      <c r="B40" s="3">
        <v>19</v>
      </c>
      <c r="C40" s="1"/>
      <c r="D40" s="3">
        <v>38</v>
      </c>
      <c r="E40" s="3">
        <v>9</v>
      </c>
    </row>
    <row r="41" spans="1:5" ht="15.75" customHeight="1" x14ac:dyDescent="0.25">
      <c r="A41" s="3">
        <v>39</v>
      </c>
      <c r="B41" s="3">
        <v>18</v>
      </c>
      <c r="C41" s="1"/>
      <c r="D41" s="3">
        <v>39</v>
      </c>
      <c r="E41" s="3">
        <v>8</v>
      </c>
    </row>
    <row r="42" spans="1:5" ht="15.75" customHeight="1" x14ac:dyDescent="0.25">
      <c r="A42" s="3">
        <v>40</v>
      </c>
      <c r="B42" s="3">
        <v>17</v>
      </c>
      <c r="C42" s="1"/>
      <c r="D42" s="3">
        <v>40</v>
      </c>
      <c r="E42" s="3">
        <v>7</v>
      </c>
    </row>
    <row r="43" spans="1:5" ht="15.75" customHeight="1" x14ac:dyDescent="0.25">
      <c r="A43" s="3">
        <v>41</v>
      </c>
      <c r="B43" s="3">
        <v>16</v>
      </c>
      <c r="C43" s="1"/>
    </row>
    <row r="44" spans="1:5" ht="15.75" customHeight="1" x14ac:dyDescent="0.25">
      <c r="A44" s="3">
        <v>42</v>
      </c>
      <c r="B44" s="3">
        <v>15</v>
      </c>
      <c r="C44" s="1"/>
    </row>
    <row r="45" spans="1:5" ht="15.75" customHeight="1" x14ac:dyDescent="0.25">
      <c r="A45" s="3">
        <v>43</v>
      </c>
      <c r="B45" s="3">
        <v>14</v>
      </c>
      <c r="C45" s="1"/>
    </row>
    <row r="46" spans="1:5" ht="15.75" customHeight="1" x14ac:dyDescent="0.25">
      <c r="A46" s="3">
        <v>44</v>
      </c>
      <c r="B46" s="3">
        <v>13</v>
      </c>
      <c r="C46" s="1"/>
    </row>
    <row r="47" spans="1:5" ht="15.75" customHeight="1" x14ac:dyDescent="0.25">
      <c r="A47" s="3">
        <v>45</v>
      </c>
      <c r="B47" s="3">
        <v>12</v>
      </c>
      <c r="C47" s="1"/>
    </row>
    <row r="48" spans="1:5" ht="15.75" customHeight="1" x14ac:dyDescent="0.25">
      <c r="A48" s="3">
        <v>46</v>
      </c>
      <c r="B48" s="3">
        <v>11</v>
      </c>
      <c r="C48" s="1"/>
    </row>
    <row r="49" spans="1:3" ht="15.75" customHeight="1" x14ac:dyDescent="0.25">
      <c r="A49" s="3">
        <v>47</v>
      </c>
      <c r="B49" s="3">
        <v>10</v>
      </c>
      <c r="C49" s="1"/>
    </row>
    <row r="50" spans="1:3" ht="15.75" customHeight="1" x14ac:dyDescent="0.25">
      <c r="A50" s="3">
        <v>48</v>
      </c>
      <c r="B50" s="3">
        <v>9</v>
      </c>
      <c r="C50" s="1"/>
    </row>
    <row r="51" spans="1:3" ht="15.75" customHeight="1" x14ac:dyDescent="0.25">
      <c r="A51" s="3">
        <v>49</v>
      </c>
      <c r="B51" s="3">
        <v>8</v>
      </c>
      <c r="C51" s="1"/>
    </row>
    <row r="52" spans="1:3" ht="15.75" customHeight="1" x14ac:dyDescent="0.25">
      <c r="A52" s="3">
        <v>50</v>
      </c>
      <c r="B52" s="3">
        <v>7</v>
      </c>
      <c r="C52" s="1"/>
    </row>
    <row r="53" spans="1:3" ht="15.75" customHeight="1" x14ac:dyDescent="0.25">
      <c r="A53" s="3">
        <v>51</v>
      </c>
      <c r="B53" s="3">
        <v>6</v>
      </c>
      <c r="C53" s="1"/>
    </row>
    <row r="54" spans="1:3" ht="15.75" customHeight="1" x14ac:dyDescent="0.25">
      <c r="A54" s="3">
        <v>52</v>
      </c>
      <c r="B54" s="3">
        <v>5</v>
      </c>
      <c r="C54" s="1"/>
    </row>
    <row r="55" spans="1:3" ht="15.75" customHeight="1" x14ac:dyDescent="0.25">
      <c r="A55" s="3">
        <v>53</v>
      </c>
      <c r="B55" s="3">
        <v>4</v>
      </c>
      <c r="C55" s="1"/>
    </row>
    <row r="56" spans="1:3" ht="15.75" customHeight="1" x14ac:dyDescent="0.25">
      <c r="A56" s="3">
        <v>54</v>
      </c>
      <c r="B56" s="3">
        <v>3</v>
      </c>
      <c r="C56" s="1"/>
    </row>
    <row r="57" spans="1:3" ht="15.75" customHeight="1" x14ac:dyDescent="0.25">
      <c r="A57" s="3">
        <v>55</v>
      </c>
      <c r="B57" s="3">
        <v>2</v>
      </c>
      <c r="C57" s="1"/>
    </row>
    <row r="58" spans="1:3" ht="15.75" customHeight="1" x14ac:dyDescent="0.25"/>
    <row r="59" spans="1:3" ht="15.75" customHeight="1" x14ac:dyDescent="0.25"/>
    <row r="60" spans="1:3" ht="15.75" customHeight="1" x14ac:dyDescent="0.25"/>
    <row r="61" spans="1:3" ht="15.75" customHeight="1" x14ac:dyDescent="0.25"/>
    <row r="62" spans="1:3" ht="15.75" customHeight="1" x14ac:dyDescent="0.25"/>
    <row r="63" spans="1:3" ht="15.75" customHeight="1" x14ac:dyDescent="0.25"/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A1:B1"/>
    <mergeCell ref="D1:E1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5ED9-887B-4037-8A76-AB3D84DB9C52}">
  <sheetPr>
    <pageSetUpPr fitToPage="1"/>
  </sheetPr>
  <dimension ref="B1:BR38"/>
  <sheetViews>
    <sheetView zoomScaleNormal="100" workbookViewId="0">
      <pane xSplit="6" ySplit="7" topLeftCell="I8" activePane="bottomRight" state="frozen"/>
      <selection pane="topRight" activeCell="G1" sqref="G1"/>
      <selection pane="bottomLeft" activeCell="A8" sqref="A8"/>
      <selection pane="bottomRight" activeCell="AF14" sqref="AF14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19.85546875" bestFit="1" customWidth="1"/>
    <col min="7" max="7" width="16.570312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/>
    <col min="17" max="17" width="6.85546875" hidden="1" customWidth="1" outlineLevel="1" collapsed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hidden="1" customWidth="1" outlineLevel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hidden="1" customWidth="1" outlineLevel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100+20+15+10+3+10+15+20+100</f>
        <v>293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1+30+1</f>
        <v>32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10+14+1+1+20+14+1+1</f>
        <v>62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50+15+2+5</f>
        <v>72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48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RANK(C8,C$8:C$9,0)</f>
        <v>1</v>
      </c>
      <c r="C8" s="7">
        <f>SUMIF($I$1:$BR$1,1,$I8:$BR8)</f>
        <v>690</v>
      </c>
      <c r="D8" s="7">
        <f>VLOOKUP(B8,'Место-баллы'!$A$3:$E$52,5,0)</f>
        <v>50</v>
      </c>
      <c r="E8" s="10"/>
      <c r="F8" s="10" t="s">
        <v>82</v>
      </c>
      <c r="G8" s="10" t="s">
        <v>83</v>
      </c>
      <c r="H8" s="15"/>
      <c r="I8" s="10"/>
      <c r="J8" s="7">
        <v>55</v>
      </c>
      <c r="K8" s="7">
        <f>RANK(J8,J$8:J$9,0)</f>
        <v>1</v>
      </c>
      <c r="L8" s="7">
        <f>VLOOKUP(K8,'Место-баллы'!$A$3:$E$52,2,0)</f>
        <v>100</v>
      </c>
      <c r="M8" s="10"/>
      <c r="N8" s="7">
        <v>12</v>
      </c>
      <c r="O8" s="7">
        <v>5</v>
      </c>
      <c r="P8" s="13">
        <f>TIME(0,N8,O8)</f>
        <v>8.3912037037037045E-3</v>
      </c>
      <c r="Q8" s="7">
        <f>173+17</f>
        <v>190</v>
      </c>
      <c r="R8" s="7">
        <f>Q$2-Q8</f>
        <v>103</v>
      </c>
      <c r="S8" s="13">
        <f>P8+TIME(0,0,R8)</f>
        <v>9.5833333333333343E-3</v>
      </c>
      <c r="T8" s="7">
        <f>RANK(S8,S$8:S$9,1)</f>
        <v>1</v>
      </c>
      <c r="U8" s="7">
        <f>VLOOKUP(T8,'Место-баллы'!$A$3:$E$52,2,0)</f>
        <v>100</v>
      </c>
      <c r="V8" s="10"/>
      <c r="W8" s="7">
        <v>4</v>
      </c>
      <c r="X8" s="7">
        <v>10</v>
      </c>
      <c r="Y8" s="13">
        <f>TIME(0,W8,X8)</f>
        <v>2.8935185185185184E-3</v>
      </c>
      <c r="Z8" s="7">
        <v>6</v>
      </c>
      <c r="AA8" s="7">
        <v>16</v>
      </c>
      <c r="AB8" s="13">
        <f>TIME(0,Z8,AA8)</f>
        <v>4.3518518518518515E-3</v>
      </c>
      <c r="AC8" s="7">
        <v>32</v>
      </c>
      <c r="AD8" s="7">
        <f>AC$2-AC8</f>
        <v>0</v>
      </c>
      <c r="AE8" s="13">
        <f>AB8+TIME(0,0,AD8)</f>
        <v>4.3518518518518515E-3</v>
      </c>
      <c r="AF8" s="7">
        <f>RANK(AE8,AE$8:AE$9,1)</f>
        <v>1</v>
      </c>
      <c r="AG8" s="7">
        <f>VLOOKUP(AF8,'Место-баллы'!$A$3:$E$52,2,0)</f>
        <v>100</v>
      </c>
      <c r="AH8" s="10"/>
      <c r="AI8" s="7">
        <v>6</v>
      </c>
      <c r="AJ8" s="7">
        <v>26</v>
      </c>
      <c r="AK8" s="13">
        <f>TIME(0,AI8,AJ8)</f>
        <v>4.4675925925925924E-3</v>
      </c>
      <c r="AL8" s="7">
        <v>1</v>
      </c>
      <c r="AM8" s="7">
        <f>AL$2-AL8</f>
        <v>0</v>
      </c>
      <c r="AN8" s="13">
        <f>AK8+TIME(0,0,AM8)</f>
        <v>4.4675925925925924E-3</v>
      </c>
      <c r="AO8" s="7">
        <f>RANK(AN8,AN$8:AN$9,1)</f>
        <v>1</v>
      </c>
      <c r="AP8" s="7">
        <f>VLOOKUP(AO8,'Место-баллы'!$A$3:$E$52,2,0)</f>
        <v>100</v>
      </c>
      <c r="AQ8" s="10"/>
      <c r="AR8" s="7">
        <v>109</v>
      </c>
      <c r="AS8" s="7">
        <f>RANK(AR8,AR$8:AR$9,0)</f>
        <v>1</v>
      </c>
      <c r="AT8" s="7">
        <f>VLOOKUP(AS8,'Место-баллы'!$A$3:$E$52,2,0)</f>
        <v>100</v>
      </c>
      <c r="AU8" s="10"/>
      <c r="AV8" s="7">
        <v>5</v>
      </c>
      <c r="AW8" s="7">
        <v>12</v>
      </c>
      <c r="AX8" s="13">
        <f>TIME(0,AV8,AW8)</f>
        <v>3.6111111111111109E-3</v>
      </c>
      <c r="AY8" s="7">
        <v>5</v>
      </c>
      <c r="AZ8" s="7">
        <v>58</v>
      </c>
      <c r="BA8" s="13">
        <f>TIME(0,AY8,AZ8)</f>
        <v>4.1435185185185186E-3</v>
      </c>
      <c r="BB8" s="7">
        <v>62</v>
      </c>
      <c r="BC8" s="7">
        <f>BB$2-BB8</f>
        <v>0</v>
      </c>
      <c r="BD8" s="13">
        <f>BA8+TIME(0,0,BC8)</f>
        <v>4.1435185185185186E-3</v>
      </c>
      <c r="BE8" s="7">
        <f>RANK(BD8,BD$8:BD$9,1)</f>
        <v>2</v>
      </c>
      <c r="BF8" s="7">
        <f>VLOOKUP(BE8,'Место-баллы'!$A$3:$E$52,2,0)</f>
        <v>95</v>
      </c>
      <c r="BG8" s="10"/>
      <c r="BH8" s="7"/>
      <c r="BI8" s="7"/>
      <c r="BJ8" s="13"/>
      <c r="BK8" s="7">
        <v>7</v>
      </c>
      <c r="BL8" s="7">
        <v>5</v>
      </c>
      <c r="BM8" s="13">
        <f>TIME(0,BK8,BL8)</f>
        <v>4.9189814814814816E-3</v>
      </c>
      <c r="BN8" s="7">
        <v>52</v>
      </c>
      <c r="BO8" s="7">
        <f>BN$2-BN8</f>
        <v>20</v>
      </c>
      <c r="BP8" s="13">
        <f>BM8+TIME(0,0,BO8)</f>
        <v>5.1504629629629635E-3</v>
      </c>
      <c r="BQ8" s="7">
        <f>RANK(BP8,BP$8:BP$9,1)</f>
        <v>2</v>
      </c>
      <c r="BR8" s="7">
        <f>VLOOKUP(BQ8,'Место-баллы'!$A$3:$E$52,2,0)</f>
        <v>95</v>
      </c>
    </row>
    <row r="9" spans="2:70" x14ac:dyDescent="0.25">
      <c r="B9" s="7">
        <f>RANK(C9,C$8:C$9,0)</f>
        <v>2</v>
      </c>
      <c r="C9" s="7">
        <f>SUMIF($I$1:$BR$1,1,$I9:$BR9)</f>
        <v>675</v>
      </c>
      <c r="D9" s="7">
        <f>VLOOKUP(B9,'Место-баллы'!$A$3:$E$52,5,0)</f>
        <v>48</v>
      </c>
      <c r="E9" s="10"/>
      <c r="F9" s="10" t="s">
        <v>81</v>
      </c>
      <c r="G9" s="10" t="s">
        <v>67</v>
      </c>
      <c r="H9" s="15"/>
      <c r="I9" s="10"/>
      <c r="J9" s="7">
        <v>53</v>
      </c>
      <c r="K9" s="7">
        <f>RANK(J9,J$8:J$9,0)</f>
        <v>2</v>
      </c>
      <c r="L9" s="7">
        <f>VLOOKUP(K9,'Место-баллы'!$A$3:$E$52,2,0)</f>
        <v>95</v>
      </c>
      <c r="M9" s="10"/>
      <c r="N9" s="7">
        <v>12</v>
      </c>
      <c r="O9" s="7">
        <v>5</v>
      </c>
      <c r="P9" s="13">
        <f>TIME(0,N9,O9)</f>
        <v>8.3912037037037045E-3</v>
      </c>
      <c r="Q9" s="7">
        <v>146</v>
      </c>
      <c r="R9" s="7">
        <f>Q$2-Q9</f>
        <v>147</v>
      </c>
      <c r="S9" s="13">
        <f>P9+TIME(0,0,R9)</f>
        <v>1.0092592592592594E-2</v>
      </c>
      <c r="T9" s="7">
        <f>RANK(S9,S$8:S$9,1)</f>
        <v>2</v>
      </c>
      <c r="U9" s="7">
        <f>VLOOKUP(T9,'Место-баллы'!$A$3:$E$52,2,0)</f>
        <v>95</v>
      </c>
      <c r="V9" s="10"/>
      <c r="W9" s="7">
        <v>4</v>
      </c>
      <c r="X9" s="7">
        <v>50</v>
      </c>
      <c r="Y9" s="13">
        <f>TIME(0,W9,X9)</f>
        <v>3.3564814814814816E-3</v>
      </c>
      <c r="Z9" s="7">
        <v>7</v>
      </c>
      <c r="AA9" s="7">
        <v>5</v>
      </c>
      <c r="AB9" s="13">
        <f>TIME(0,Z9,AA9)</f>
        <v>4.9189814814814816E-3</v>
      </c>
      <c r="AC9" s="7">
        <v>31</v>
      </c>
      <c r="AD9" s="7">
        <f>AC$2-AC9</f>
        <v>1</v>
      </c>
      <c r="AE9" s="13">
        <f>AB9+TIME(0,0,AD9)</f>
        <v>4.9305555555555561E-3</v>
      </c>
      <c r="AF9" s="7">
        <f>RANK(AE9,AE$8:AE$9,1)</f>
        <v>2</v>
      </c>
      <c r="AG9" s="7">
        <f>VLOOKUP(AF9,'Место-баллы'!$A$3:$E$52,2,0)</f>
        <v>95</v>
      </c>
      <c r="AH9" s="10"/>
      <c r="AI9" s="7">
        <v>7</v>
      </c>
      <c r="AJ9" s="7">
        <v>50</v>
      </c>
      <c r="AK9" s="13">
        <f>TIME(0,AI9,AJ9)</f>
        <v>5.4398148148148149E-3</v>
      </c>
      <c r="AL9" s="7">
        <v>1</v>
      </c>
      <c r="AM9" s="7">
        <f>AL$2-AL9</f>
        <v>0</v>
      </c>
      <c r="AN9" s="13">
        <f>AK9+TIME(0,0,AM9)</f>
        <v>5.4398148148148149E-3</v>
      </c>
      <c r="AO9" s="7">
        <f>RANK(AN9,AN$8:AN$9,1)</f>
        <v>2</v>
      </c>
      <c r="AP9" s="7">
        <f>VLOOKUP(AO9,'Место-баллы'!$A$3:$E$52,2,0)</f>
        <v>95</v>
      </c>
      <c r="AQ9" s="10"/>
      <c r="AR9" s="7">
        <v>81</v>
      </c>
      <c r="AS9" s="7">
        <f>RANK(AR9,AR$8:AR$9,0)</f>
        <v>2</v>
      </c>
      <c r="AT9" s="7">
        <f>VLOOKUP(AS9,'Место-баллы'!$A$3:$E$52,2,0)</f>
        <v>95</v>
      </c>
      <c r="AU9" s="10"/>
      <c r="AV9" s="7">
        <v>4</v>
      </c>
      <c r="AW9" s="7">
        <v>35</v>
      </c>
      <c r="AX9" s="13">
        <f>TIME(0,AV9,AW9)</f>
        <v>3.1828703703703702E-3</v>
      </c>
      <c r="AY9" s="7">
        <v>5</v>
      </c>
      <c r="AZ9" s="7">
        <v>24</v>
      </c>
      <c r="BA9" s="13">
        <f>TIME(0,AY9,AZ9)</f>
        <v>3.7499999999999999E-3</v>
      </c>
      <c r="BB9" s="7">
        <v>62</v>
      </c>
      <c r="BC9" s="7">
        <f>BB$2-BB9</f>
        <v>0</v>
      </c>
      <c r="BD9" s="13">
        <f>BA9+TIME(0,0,BC9)</f>
        <v>3.7499999999999999E-3</v>
      </c>
      <c r="BE9" s="7">
        <f>RANK(BD9,BD$8:BD$9,1)</f>
        <v>1</v>
      </c>
      <c r="BF9" s="7">
        <f>VLOOKUP(BE9,'Место-баллы'!$A$3:$E$52,2,0)</f>
        <v>100</v>
      </c>
      <c r="BG9" s="10"/>
      <c r="BH9" s="7">
        <v>4</v>
      </c>
      <c r="BI9" s="7">
        <v>33</v>
      </c>
      <c r="BJ9" s="13">
        <f>TIME(0,BH9,BI9)</f>
        <v>3.1597222222222222E-3</v>
      </c>
      <c r="BK9" s="7">
        <v>6</v>
      </c>
      <c r="BL9" s="7">
        <v>35</v>
      </c>
      <c r="BM9" s="13">
        <f>TIME(0,BK9,BL9)</f>
        <v>4.5717592592592589E-3</v>
      </c>
      <c r="BN9" s="7">
        <v>72</v>
      </c>
      <c r="BO9" s="7">
        <f>BN$2-BN9</f>
        <v>0</v>
      </c>
      <c r="BP9" s="13">
        <f>BM9+TIME(0,0,BO9)</f>
        <v>4.5717592592592589E-3</v>
      </c>
      <c r="BQ9" s="7">
        <f>RANK(BP9,BP$8:BP$9,1)</f>
        <v>1</v>
      </c>
      <c r="BR9" s="7">
        <f>VLOOKUP(BQ9,'Место-баллы'!$A$3:$E$52,2,0)</f>
        <v>100</v>
      </c>
    </row>
    <row r="10" spans="2:70" ht="15.75" customHeight="1" x14ac:dyDescent="0.25"/>
    <row r="11" spans="2:70" ht="15.75" customHeight="1" x14ac:dyDescent="0.25"/>
    <row r="12" spans="2:70" ht="15.75" customHeight="1" x14ac:dyDescent="0.25"/>
    <row r="13" spans="2:70" ht="15.75" customHeight="1" x14ac:dyDescent="0.25"/>
    <row r="14" spans="2:70" ht="15.75" customHeight="1" x14ac:dyDescent="0.25"/>
    <row r="15" spans="2:70" ht="15.75" customHeight="1" x14ac:dyDescent="0.25"/>
    <row r="16" spans="2:7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</sheetData>
  <autoFilter ref="B7:BR7" xr:uid="{D529E903-D6D4-4953-98D9-990DFF2AE683}">
    <sortState xmlns:xlrd2="http://schemas.microsoft.com/office/spreadsheetml/2017/richdata2" ref="B8:BR9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E030-E8F4-458C-98FF-DD8F639984D0}">
  <sheetPr>
    <pageSetUpPr fitToPage="1"/>
  </sheetPr>
  <dimension ref="B1:BR41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9" sqref="G9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18.140625" bestFit="1" customWidth="1"/>
    <col min="7" max="7" width="16.570312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/>
    <col min="17" max="17" width="6.85546875" hidden="1" customWidth="1" outlineLevel="1" collapsed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hidden="1" customWidth="1" outlineLevel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hidden="1" customWidth="1" outlineLevel="1"/>
    <col min="63" max="63" width="5.140625" hidden="1" customWidth="1" outlineLevel="1"/>
    <col min="64" max="64" width="4.28515625" hidden="1" customWidth="1" outlineLevel="1"/>
    <col min="65" max="65" width="7.140625" hidden="1" customWidth="1" outlineLevel="1" collapsed="1"/>
    <col min="66" max="66" width="6.85546875" customWidth="1" collapsed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50+15+2+5</f>
        <v>72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47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RANK(C8,C$8:C$10,0)</f>
        <v>1</v>
      </c>
      <c r="C8" s="7">
        <f>SUMIF($I$1:$BR$1,1,$I8:$BR8)</f>
        <v>695</v>
      </c>
      <c r="D8" s="7">
        <f>VLOOKUP(B8,'Место-баллы'!$A$3:$E$52,5,0)</f>
        <v>50</v>
      </c>
      <c r="E8" s="10"/>
      <c r="F8" s="10" t="s">
        <v>154</v>
      </c>
      <c r="G8" s="10" t="s">
        <v>67</v>
      </c>
      <c r="H8" s="15"/>
      <c r="I8" s="10"/>
      <c r="J8" s="7">
        <v>90</v>
      </c>
      <c r="K8" s="7">
        <f>RANK(J8,J$8:J$10,0)</f>
        <v>1</v>
      </c>
      <c r="L8" s="7">
        <f>VLOOKUP(K8,'Место-баллы'!$A$3:$E$52,2,0)</f>
        <v>100</v>
      </c>
      <c r="M8" s="10"/>
      <c r="N8" s="7">
        <v>12</v>
      </c>
      <c r="O8" s="7">
        <v>5</v>
      </c>
      <c r="P8" s="13">
        <f>TIME(0,N8,O8)</f>
        <v>8.3912037037037045E-3</v>
      </c>
      <c r="Q8" s="7">
        <v>181</v>
      </c>
      <c r="R8" s="7">
        <f>Q$2-Q8</f>
        <v>114</v>
      </c>
      <c r="S8" s="13">
        <f>P8+TIME(0,0,R8)</f>
        <v>9.7106481481481488E-3</v>
      </c>
      <c r="T8" s="7">
        <f>RANK(S8,S$8:S$10,1)</f>
        <v>1</v>
      </c>
      <c r="U8" s="7">
        <f>VLOOKUP(T8,'Место-баллы'!$A$3:$E$52,2,0)</f>
        <v>100</v>
      </c>
      <c r="V8" s="10"/>
      <c r="W8" s="7">
        <v>3</v>
      </c>
      <c r="X8" s="7">
        <v>37</v>
      </c>
      <c r="Y8" s="13">
        <f>TIME(0,W8,X8)</f>
        <v>2.5115740740740741E-3</v>
      </c>
      <c r="Z8" s="7">
        <v>5</v>
      </c>
      <c r="AA8" s="7">
        <v>29</v>
      </c>
      <c r="AB8" s="13">
        <f>TIME(0,Z8,AA8)</f>
        <v>3.8078703703703703E-3</v>
      </c>
      <c r="AC8" s="7">
        <v>42</v>
      </c>
      <c r="AD8" s="7">
        <f>AC$2-AC8</f>
        <v>0</v>
      </c>
      <c r="AE8" s="13">
        <f>AB8+TIME(0,0,AD8)</f>
        <v>3.8078703703703703E-3</v>
      </c>
      <c r="AF8" s="7">
        <f>RANK(AE8,AE$8:AE$10,1)</f>
        <v>1</v>
      </c>
      <c r="AG8" s="7">
        <f>VLOOKUP(AF8,'Место-баллы'!$A$3:$E$52,2,0)</f>
        <v>100</v>
      </c>
      <c r="AH8" s="10"/>
      <c r="AI8" s="7">
        <v>6</v>
      </c>
      <c r="AJ8" s="7">
        <v>37</v>
      </c>
      <c r="AK8" s="13">
        <f>TIME(0,AI8,AJ8)</f>
        <v>4.5949074074074078E-3</v>
      </c>
      <c r="AL8" s="7">
        <v>1</v>
      </c>
      <c r="AM8" s="7">
        <f>AL$2-AL8</f>
        <v>0</v>
      </c>
      <c r="AN8" s="13">
        <f>AK8+TIME(0,0,AM8)</f>
        <v>4.5949074074074078E-3</v>
      </c>
      <c r="AO8" s="7">
        <f>RANK(AN8,AN$8:AN$10,1)</f>
        <v>1</v>
      </c>
      <c r="AP8" s="7">
        <f>VLOOKUP(AO8,'Место-баллы'!$A$3:$E$52,2,0)</f>
        <v>100</v>
      </c>
      <c r="AQ8" s="10"/>
      <c r="AR8" s="7">
        <v>151</v>
      </c>
      <c r="AS8" s="7">
        <f>RANK(AR8,AR$8:AR$10,0)</f>
        <v>1</v>
      </c>
      <c r="AT8" s="7">
        <f>VLOOKUP(AS8,'Место-баллы'!$A$3:$E$52,2,0)</f>
        <v>100</v>
      </c>
      <c r="AU8" s="10"/>
      <c r="AV8" s="7">
        <v>6</v>
      </c>
      <c r="AW8" s="7">
        <v>23</v>
      </c>
      <c r="AX8" s="13">
        <f>TIME(0,AV8,AW8)</f>
        <v>4.43287037037037E-3</v>
      </c>
      <c r="AY8" s="7">
        <v>7</v>
      </c>
      <c r="AZ8" s="7">
        <v>15</v>
      </c>
      <c r="BA8" s="13">
        <f>TIME(0,AY8,AZ8)</f>
        <v>5.0347222222222225E-3</v>
      </c>
      <c r="BB8" s="7">
        <v>74</v>
      </c>
      <c r="BC8" s="7">
        <f>BB$2-BB8</f>
        <v>0</v>
      </c>
      <c r="BD8" s="13">
        <f>BA8+TIME(0,0,BC8)</f>
        <v>5.0347222222222225E-3</v>
      </c>
      <c r="BE8" s="7">
        <f>RANK(BD8,BD$8:BD$10,1)</f>
        <v>1</v>
      </c>
      <c r="BF8" s="7">
        <f>VLOOKUP(BE8,'Место-баллы'!$A$3:$E$52,2,0)</f>
        <v>100</v>
      </c>
      <c r="BG8" s="10"/>
      <c r="BH8" s="7">
        <v>5</v>
      </c>
      <c r="BI8" s="7">
        <v>8</v>
      </c>
      <c r="BJ8" s="13">
        <f>TIME(0,BH8,BI8)</f>
        <v>3.5648148148148149E-3</v>
      </c>
      <c r="BK8" s="7">
        <v>7</v>
      </c>
      <c r="BL8" s="7">
        <v>5</v>
      </c>
      <c r="BM8" s="13">
        <f>TIME(0,BK8,BL8)</f>
        <v>4.9189814814814816E-3</v>
      </c>
      <c r="BN8" s="7">
        <v>67</v>
      </c>
      <c r="BO8" s="7">
        <f>BN$2-BN8</f>
        <v>5</v>
      </c>
      <c r="BP8" s="13">
        <f>BM8+TIME(0,0,BO8)</f>
        <v>4.9768518518518521E-3</v>
      </c>
      <c r="BQ8" s="7">
        <f>RANK(BP8,BP$8:BP$10,1)</f>
        <v>2</v>
      </c>
      <c r="BR8" s="7">
        <f>VLOOKUP(BQ8,'Место-баллы'!$A$3:$E$52,2,0)</f>
        <v>95</v>
      </c>
    </row>
    <row r="9" spans="2:70" x14ac:dyDescent="0.25">
      <c r="B9" s="7">
        <f>RANK(C9,C$8:C$10,0)</f>
        <v>2</v>
      </c>
      <c r="C9" s="7">
        <f>SUMIF($I$1:$BR$1,1,$I9:$BR9)</f>
        <v>660</v>
      </c>
      <c r="D9" s="7">
        <f>VLOOKUP(B9,'Место-баллы'!$A$3:$E$52,5,0)</f>
        <v>48</v>
      </c>
      <c r="E9" s="10"/>
      <c r="F9" s="10" t="s">
        <v>151</v>
      </c>
      <c r="G9" s="10" t="s">
        <v>152</v>
      </c>
      <c r="H9" s="15"/>
      <c r="I9" s="10"/>
      <c r="J9" s="7">
        <v>50</v>
      </c>
      <c r="K9" s="7">
        <f>RANK(J9,J$8:J$10,0)</f>
        <v>3</v>
      </c>
      <c r="L9" s="7">
        <f>VLOOKUP(K9,'Место-баллы'!$A$3:$E$52,2,0)</f>
        <v>90</v>
      </c>
      <c r="M9" s="10"/>
      <c r="N9" s="7">
        <v>12</v>
      </c>
      <c r="O9" s="7">
        <v>5</v>
      </c>
      <c r="P9" s="13">
        <f>TIME(0,N9,O9)</f>
        <v>8.3912037037037045E-3</v>
      </c>
      <c r="Q9" s="7">
        <v>148</v>
      </c>
      <c r="R9" s="7">
        <f>Q$2-Q9</f>
        <v>147</v>
      </c>
      <c r="S9" s="13">
        <f>P9+TIME(0,0,R9)</f>
        <v>1.0092592592592594E-2</v>
      </c>
      <c r="T9" s="7">
        <f>RANK(S9,S$8:S$10,1)</f>
        <v>2</v>
      </c>
      <c r="U9" s="7">
        <f>VLOOKUP(T9,'Место-баллы'!$A$3:$E$52,2,0)</f>
        <v>95</v>
      </c>
      <c r="V9" s="10"/>
      <c r="W9" s="7">
        <v>6</v>
      </c>
      <c r="X9" s="7">
        <v>3</v>
      </c>
      <c r="Y9" s="13">
        <f>TIME(0,W9,X9)</f>
        <v>4.2013888888888891E-3</v>
      </c>
      <c r="Z9" s="7">
        <v>7</v>
      </c>
      <c r="AA9" s="7">
        <v>5</v>
      </c>
      <c r="AB9" s="13">
        <f>TIME(0,Z9,AA9)</f>
        <v>4.9189814814814816E-3</v>
      </c>
      <c r="AC9" s="7">
        <v>41</v>
      </c>
      <c r="AD9" s="7">
        <f>AC$2-AC9</f>
        <v>1</v>
      </c>
      <c r="AE9" s="13">
        <f>AB9+TIME(0,0,AD9)</f>
        <v>4.9305555555555561E-3</v>
      </c>
      <c r="AF9" s="7">
        <f>RANK(AE9,AE$8:AE$10,1)</f>
        <v>2</v>
      </c>
      <c r="AG9" s="7">
        <f>VLOOKUP(AF9,'Место-баллы'!$A$3:$E$52,2,0)</f>
        <v>95</v>
      </c>
      <c r="AH9" s="10"/>
      <c r="AI9" s="7">
        <v>7</v>
      </c>
      <c r="AJ9" s="7">
        <v>12</v>
      </c>
      <c r="AK9" s="13">
        <f>TIME(0,AI9,AJ9)</f>
        <v>5.0000000000000001E-3</v>
      </c>
      <c r="AL9" s="7">
        <v>1</v>
      </c>
      <c r="AM9" s="7">
        <f>AL$2-AL9</f>
        <v>0</v>
      </c>
      <c r="AN9" s="13">
        <f>AK9+TIME(0,0,AM9)</f>
        <v>5.0000000000000001E-3</v>
      </c>
      <c r="AO9" s="7">
        <f>RANK(AN9,AN$8:AN$10,1)</f>
        <v>2</v>
      </c>
      <c r="AP9" s="7">
        <f>VLOOKUP(AO9,'Место-баллы'!$A$3:$E$52,2,0)</f>
        <v>95</v>
      </c>
      <c r="AQ9" s="10"/>
      <c r="AR9" s="7">
        <v>91</v>
      </c>
      <c r="AS9" s="7">
        <f>RANK(AR9,AR$8:AR$10,0)</f>
        <v>2</v>
      </c>
      <c r="AT9" s="7">
        <f>VLOOKUP(AS9,'Место-баллы'!$A$3:$E$52,2,0)</f>
        <v>95</v>
      </c>
      <c r="AU9" s="10"/>
      <c r="AV9" s="7">
        <v>8</v>
      </c>
      <c r="AW9" s="7">
        <v>59</v>
      </c>
      <c r="AX9" s="13">
        <f>TIME(0,AV9,AW9)</f>
        <v>6.2384259259259259E-3</v>
      </c>
      <c r="AY9" s="7">
        <v>9</v>
      </c>
      <c r="AZ9" s="7">
        <v>46</v>
      </c>
      <c r="BA9" s="13">
        <f>TIME(0,AY9,AZ9)</f>
        <v>6.7824074074074071E-3</v>
      </c>
      <c r="BB9" s="7">
        <v>74</v>
      </c>
      <c r="BC9" s="7">
        <f>BB$2-BB9</f>
        <v>0</v>
      </c>
      <c r="BD9" s="13">
        <f>BA9+TIME(0,0,BC9)</f>
        <v>6.7824074074074071E-3</v>
      </c>
      <c r="BE9" s="7">
        <f>RANK(BD9,BD$8:BD$10,1)</f>
        <v>3</v>
      </c>
      <c r="BF9" s="7">
        <f>VLOOKUP(BE9,'Место-баллы'!$A$3:$E$52,2,0)</f>
        <v>90</v>
      </c>
      <c r="BG9" s="10"/>
      <c r="BH9" s="7">
        <v>5</v>
      </c>
      <c r="BI9" s="7">
        <v>30</v>
      </c>
      <c r="BJ9" s="13">
        <f>TIME(0,BH9,BI9)</f>
        <v>3.8194444444444443E-3</v>
      </c>
      <c r="BK9" s="7">
        <v>7</v>
      </c>
      <c r="BL9" s="7">
        <v>5</v>
      </c>
      <c r="BM9" s="13">
        <f>TIME(0,BK9,BL9)</f>
        <v>4.9189814814814816E-3</v>
      </c>
      <c r="BN9" s="7">
        <v>71</v>
      </c>
      <c r="BO9" s="7">
        <f>BN$2-BN9</f>
        <v>1</v>
      </c>
      <c r="BP9" s="13">
        <f>BM9+TIME(0,0,BO9)</f>
        <v>4.9305555555555561E-3</v>
      </c>
      <c r="BQ9" s="7">
        <f>RANK(BP9,BP$8:BP$10,1)</f>
        <v>1</v>
      </c>
      <c r="BR9" s="7">
        <f>VLOOKUP(BQ9,'Место-баллы'!$A$3:$E$52,2,0)</f>
        <v>100</v>
      </c>
    </row>
    <row r="10" spans="2:70" x14ac:dyDescent="0.25">
      <c r="B10" s="7">
        <f>RANK(C10,C$8:C$10,0)</f>
        <v>3</v>
      </c>
      <c r="C10" s="7">
        <f>SUMIF($I$1:$BR$1,1,$I10:$BR10)</f>
        <v>640</v>
      </c>
      <c r="D10" s="7">
        <f>VLOOKUP(B10,'Место-баллы'!$A$3:$E$52,5,0)</f>
        <v>46</v>
      </c>
      <c r="E10" s="10"/>
      <c r="F10" s="10" t="s">
        <v>153</v>
      </c>
      <c r="G10" s="10" t="s">
        <v>137</v>
      </c>
      <c r="H10" s="15"/>
      <c r="I10" s="10"/>
      <c r="J10" s="7">
        <v>85</v>
      </c>
      <c r="K10" s="7">
        <f>RANK(J10,J$8:J$10,0)</f>
        <v>2</v>
      </c>
      <c r="L10" s="7">
        <f>VLOOKUP(K10,'Место-баллы'!$A$3:$E$52,2,0)</f>
        <v>95</v>
      </c>
      <c r="M10" s="10"/>
      <c r="N10" s="7">
        <v>12</v>
      </c>
      <c r="O10" s="7">
        <v>5</v>
      </c>
      <c r="P10" s="13">
        <f>TIME(0,N10,O10)</f>
        <v>8.3912037037037045E-3</v>
      </c>
      <c r="Q10" s="7">
        <v>146</v>
      </c>
      <c r="R10" s="7">
        <f>Q$2-Q10</f>
        <v>149</v>
      </c>
      <c r="S10" s="13">
        <f>P10+TIME(0,0,R10)</f>
        <v>1.0115740740740741E-2</v>
      </c>
      <c r="T10" s="7">
        <f>RANK(S10,S$8:S$10,1)</f>
        <v>3</v>
      </c>
      <c r="U10" s="7">
        <f>VLOOKUP(T10,'Место-баллы'!$A$3:$E$52,2,0)</f>
        <v>90</v>
      </c>
      <c r="V10" s="10"/>
      <c r="W10" s="7"/>
      <c r="X10" s="7"/>
      <c r="Y10" s="13"/>
      <c r="Z10" s="7">
        <v>7</v>
      </c>
      <c r="AA10" s="7">
        <v>5</v>
      </c>
      <c r="AB10" s="13">
        <f>TIME(0,Z10,AA10)</f>
        <v>4.9189814814814816E-3</v>
      </c>
      <c r="AC10" s="7">
        <v>20</v>
      </c>
      <c r="AD10" s="7">
        <f>AC$2-AC10</f>
        <v>22</v>
      </c>
      <c r="AE10" s="13">
        <f>AB10+TIME(0,0,AD10)</f>
        <v>5.1736111111111115E-3</v>
      </c>
      <c r="AF10" s="7">
        <f>RANK(AE10,AE$8:AE$10,1)</f>
        <v>3</v>
      </c>
      <c r="AG10" s="7">
        <f>VLOOKUP(AF10,'Место-баллы'!$A$3:$E$52,2,0)</f>
        <v>90</v>
      </c>
      <c r="AH10" s="10"/>
      <c r="AI10" s="7">
        <v>10</v>
      </c>
      <c r="AJ10" s="7">
        <v>4</v>
      </c>
      <c r="AK10" s="13">
        <f>TIME(0,AI10,AJ10)</f>
        <v>6.9907407407407409E-3</v>
      </c>
      <c r="AL10" s="7">
        <v>1</v>
      </c>
      <c r="AM10" s="7">
        <f>AL$2-AL10</f>
        <v>0</v>
      </c>
      <c r="AN10" s="13">
        <f>AK10+TIME(0,0,AM10)</f>
        <v>6.9907407407407409E-3</v>
      </c>
      <c r="AO10" s="7">
        <f>RANK(AN10,AN$8:AN$10,1)</f>
        <v>3</v>
      </c>
      <c r="AP10" s="7">
        <f>VLOOKUP(AO10,'Место-баллы'!$A$3:$E$52,2,0)</f>
        <v>90</v>
      </c>
      <c r="AQ10" s="10"/>
      <c r="AR10" s="7">
        <v>55</v>
      </c>
      <c r="AS10" s="7">
        <f>RANK(AR10,AR$8:AR$10,0)</f>
        <v>3</v>
      </c>
      <c r="AT10" s="7">
        <f>VLOOKUP(AS10,'Место-баллы'!$A$3:$E$52,2,0)</f>
        <v>90</v>
      </c>
      <c r="AU10" s="10"/>
      <c r="AV10" s="7">
        <v>7</v>
      </c>
      <c r="AW10" s="7">
        <v>52</v>
      </c>
      <c r="AX10" s="13">
        <f>TIME(0,AV10,AW10)</f>
        <v>5.4629629629629629E-3</v>
      </c>
      <c r="AY10" s="7">
        <v>9</v>
      </c>
      <c r="AZ10" s="7">
        <v>36</v>
      </c>
      <c r="BA10" s="13">
        <f>TIME(0,AY10,AZ10)</f>
        <v>6.6666666666666671E-3</v>
      </c>
      <c r="BB10" s="7">
        <v>74</v>
      </c>
      <c r="BC10" s="7">
        <f>BB$2-BB10</f>
        <v>0</v>
      </c>
      <c r="BD10" s="13">
        <f>BA10+TIME(0,0,BC10)</f>
        <v>6.6666666666666671E-3</v>
      </c>
      <c r="BE10" s="7">
        <f>RANK(BD10,BD$8:BD$10,1)</f>
        <v>2</v>
      </c>
      <c r="BF10" s="7">
        <f>VLOOKUP(BE10,'Место-баллы'!$A$3:$E$52,2,0)</f>
        <v>95</v>
      </c>
      <c r="BG10" s="10"/>
      <c r="BH10" s="7"/>
      <c r="BI10" s="7"/>
      <c r="BJ10" s="13"/>
      <c r="BK10" s="7">
        <v>7</v>
      </c>
      <c r="BL10" s="7">
        <v>5</v>
      </c>
      <c r="BM10" s="13">
        <f>TIME(0,BK10,BL10)</f>
        <v>4.9189814814814816E-3</v>
      </c>
      <c r="BN10" s="7">
        <v>54</v>
      </c>
      <c r="BO10" s="7">
        <f>BN$2-BN10</f>
        <v>18</v>
      </c>
      <c r="BP10" s="13">
        <f>BM10+TIME(0,0,BO10)</f>
        <v>5.1273148148148146E-3</v>
      </c>
      <c r="BQ10" s="7">
        <f>RANK(BP10,BP$8:BP$10,1)</f>
        <v>3</v>
      </c>
      <c r="BR10" s="7">
        <f>VLOOKUP(BQ10,'Место-баллы'!$A$3:$E$52,2,0)</f>
        <v>90</v>
      </c>
    </row>
    <row r="11" spans="2:70" ht="15.75" customHeight="1" x14ac:dyDescent="0.25"/>
    <row r="12" spans="2:70" ht="15.75" customHeight="1" x14ac:dyDescent="0.25"/>
    <row r="13" spans="2:70" ht="15.75" customHeight="1" x14ac:dyDescent="0.25"/>
    <row r="14" spans="2:70" ht="15.75" customHeight="1" x14ac:dyDescent="0.25"/>
    <row r="15" spans="2:70" ht="15.75" customHeight="1" x14ac:dyDescent="0.25"/>
    <row r="16" spans="2:7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</sheetData>
  <autoFilter ref="B7:BR7" xr:uid="{D529E903-D6D4-4953-98D9-990DFF2AE683}">
    <sortState xmlns:xlrd2="http://schemas.microsoft.com/office/spreadsheetml/2017/richdata2" ref="B8:BR10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9E903-D6D4-4953-98D9-990DFF2AE683}">
  <sheetPr>
    <pageSetUpPr fitToPage="1"/>
  </sheetPr>
  <dimension ref="B1:BR43"/>
  <sheetViews>
    <sheetView zoomScaleNormal="100" workbookViewId="0">
      <pane xSplit="6" ySplit="7" topLeftCell="T8" activePane="bottomRight" state="frozen"/>
      <selection pane="topRight" activeCell="G1" sqref="G1"/>
      <selection pane="bottomLeft" activeCell="A8" sqref="A8"/>
      <selection pane="bottomRight" activeCell="BR3" sqref="BR3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19" bestFit="1" customWidth="1"/>
    <col min="7" max="7" width="12.8554687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 collapsed="1"/>
    <col min="17" max="17" width="6.85546875" hidden="1" customWidth="1" outlineLevel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customWidth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bestFit="1" customWidth="1" collapsed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50+15+2+1</f>
        <v>68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21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RANK(C8,C$8:C$12,0)</f>
        <v>1</v>
      </c>
      <c r="C8" s="7">
        <f>SUMIF($I$1:$BR$1,1,$I8:$BR8)</f>
        <v>660</v>
      </c>
      <c r="D8" s="7">
        <f>VLOOKUP(B8,'Место-баллы'!$A$3:$E$52,5,0)</f>
        <v>50</v>
      </c>
      <c r="E8" s="10"/>
      <c r="F8" s="10" t="s">
        <v>26</v>
      </c>
      <c r="G8" s="10" t="s">
        <v>27</v>
      </c>
      <c r="H8" s="15"/>
      <c r="I8" s="10"/>
      <c r="J8" s="7">
        <v>61</v>
      </c>
      <c r="K8" s="7">
        <f>RANK(J8,J$8:J$12,0)</f>
        <v>3</v>
      </c>
      <c r="L8" s="7">
        <f>VLOOKUP(K8,'Место-баллы'!$A$3:$E$52,2,0)</f>
        <v>90</v>
      </c>
      <c r="M8" s="10"/>
      <c r="N8" s="7">
        <v>12</v>
      </c>
      <c r="O8" s="7">
        <v>5</v>
      </c>
      <c r="P8" s="13">
        <f>TIME(0,N8,O8)</f>
        <v>8.3912037037037045E-3</v>
      </c>
      <c r="Q8" s="7">
        <v>245</v>
      </c>
      <c r="R8" s="7">
        <f>Q$2-Q8</f>
        <v>50</v>
      </c>
      <c r="S8" s="13">
        <f>P8+TIME(0,0,R8)</f>
        <v>8.9699074074074091E-3</v>
      </c>
      <c r="T8" s="7">
        <f>RANK(S8,S$8:S$12,1)</f>
        <v>2</v>
      </c>
      <c r="U8" s="7">
        <f>VLOOKUP(T8,'Место-баллы'!$A$3:$E$52,2,0)</f>
        <v>95</v>
      </c>
      <c r="V8" s="10"/>
      <c r="W8" s="7"/>
      <c r="X8" s="7"/>
      <c r="Y8" s="13">
        <f>TIME(0,W8,X8)</f>
        <v>0</v>
      </c>
      <c r="Z8" s="7">
        <v>6</v>
      </c>
      <c r="AA8" s="7">
        <v>7</v>
      </c>
      <c r="AB8" s="13">
        <f>TIME(0,Z8,AA8)</f>
        <v>4.2476851851851851E-3</v>
      </c>
      <c r="AC8" s="7">
        <v>42</v>
      </c>
      <c r="AD8" s="7">
        <f>AC$2-AC8</f>
        <v>0</v>
      </c>
      <c r="AE8" s="13">
        <f>AB8+TIME(0,0,AD8)</f>
        <v>4.2476851851851851E-3</v>
      </c>
      <c r="AF8" s="7">
        <f>RANK(AE8,AE$8:AE$12,1)</f>
        <v>3</v>
      </c>
      <c r="AG8" s="7">
        <f>VLOOKUP(AF8,'Место-баллы'!$A$3:$E$52,2,0)</f>
        <v>90</v>
      </c>
      <c r="AH8" s="10"/>
      <c r="AI8" s="7">
        <v>8</v>
      </c>
      <c r="AJ8" s="7">
        <v>24</v>
      </c>
      <c r="AK8" s="13">
        <f>TIME(0,AI8,AJ8)</f>
        <v>5.8333333333333336E-3</v>
      </c>
      <c r="AL8" s="7">
        <v>1</v>
      </c>
      <c r="AM8" s="7">
        <f>AL$2-AL8</f>
        <v>0</v>
      </c>
      <c r="AN8" s="13">
        <f>AK8+TIME(0,0,AM8)</f>
        <v>5.8333333333333336E-3</v>
      </c>
      <c r="AO8" s="7">
        <f>RANK(AN8,AN$8:AN$12,1)</f>
        <v>1</v>
      </c>
      <c r="AP8" s="7">
        <f>VLOOKUP(AO8,'Место-баллы'!$A$3:$E$52,2,0)</f>
        <v>100</v>
      </c>
      <c r="AQ8" s="10"/>
      <c r="AR8" s="7">
        <v>91</v>
      </c>
      <c r="AS8" s="7">
        <f>RANK(AR8,AR$8:AR$12,0)</f>
        <v>1</v>
      </c>
      <c r="AT8" s="7">
        <f>VLOOKUP(AS8,'Место-баллы'!$A$3:$E$52,2,0)</f>
        <v>100</v>
      </c>
      <c r="AU8" s="10"/>
      <c r="AV8" s="7">
        <v>5</v>
      </c>
      <c r="AW8" s="7">
        <v>39</v>
      </c>
      <c r="AX8" s="13">
        <f>TIME(0,AV8,AW8)</f>
        <v>3.9236111111111112E-3</v>
      </c>
      <c r="AY8" s="7">
        <v>7</v>
      </c>
      <c r="AZ8" s="7">
        <v>19</v>
      </c>
      <c r="BA8" s="13">
        <f>TIME(0,AY8,AZ8)</f>
        <v>5.0810185185185186E-3</v>
      </c>
      <c r="BB8" s="7">
        <v>74</v>
      </c>
      <c r="BC8" s="7">
        <f>BB$2-BB8</f>
        <v>0</v>
      </c>
      <c r="BD8" s="13">
        <f>BA8+TIME(0,0,BC8)</f>
        <v>5.0810185185185186E-3</v>
      </c>
      <c r="BE8" s="7">
        <f>RANK(BD8,BD$8:BD$12,1)</f>
        <v>3</v>
      </c>
      <c r="BF8" s="7">
        <f>VLOOKUP(BE8,'Место-баллы'!$A$3:$E$52,2,0)</f>
        <v>90</v>
      </c>
      <c r="BG8" s="10"/>
      <c r="BH8" s="7">
        <v>5</v>
      </c>
      <c r="BI8" s="7">
        <v>13</v>
      </c>
      <c r="BJ8" s="13">
        <f>TIME(0,BH8,BI8)</f>
        <v>3.6226851851851854E-3</v>
      </c>
      <c r="BK8" s="7">
        <v>7</v>
      </c>
      <c r="BL8" s="7">
        <v>5</v>
      </c>
      <c r="BM8" s="13">
        <f>TIME(0,BK8,BL8)</f>
        <v>4.9189814814814816E-3</v>
      </c>
      <c r="BN8" s="7">
        <v>67</v>
      </c>
      <c r="BO8" s="7">
        <f>BN$2-BN8</f>
        <v>1</v>
      </c>
      <c r="BP8" s="13">
        <f>BM8+TIME(0,0,BO8)</f>
        <v>4.9305555555555561E-3</v>
      </c>
      <c r="BQ8" s="7">
        <f>RANK(BP8,BP$8:BP$12,1)</f>
        <v>2</v>
      </c>
      <c r="BR8" s="7">
        <f>VLOOKUP(BQ8,'Место-баллы'!$A$3:$E$52,2,0)</f>
        <v>95</v>
      </c>
    </row>
    <row r="9" spans="2:70" x14ac:dyDescent="0.25">
      <c r="B9" s="7">
        <v>2</v>
      </c>
      <c r="C9" s="7">
        <f>SUMIF($I$1:$BR$1,1,$I9:$BR9)</f>
        <v>660</v>
      </c>
      <c r="D9" s="7">
        <f>VLOOKUP(B9,'Место-баллы'!$A$3:$E$52,5,0)</f>
        <v>48</v>
      </c>
      <c r="E9" s="10"/>
      <c r="F9" s="10" t="s">
        <v>30</v>
      </c>
      <c r="G9" s="10" t="s">
        <v>29</v>
      </c>
      <c r="H9" s="15"/>
      <c r="I9" s="10"/>
      <c r="J9" s="7">
        <v>65</v>
      </c>
      <c r="K9" s="7">
        <f>RANK(J9,J$8:J$12,0)</f>
        <v>2</v>
      </c>
      <c r="L9" s="7">
        <f>VLOOKUP(K9,'Место-баллы'!$A$3:$E$52,2,0)</f>
        <v>95</v>
      </c>
      <c r="M9" s="10"/>
      <c r="N9" s="7">
        <v>12</v>
      </c>
      <c r="O9" s="7">
        <v>5</v>
      </c>
      <c r="P9" s="13">
        <f>TIME(0,N9,O9)</f>
        <v>8.3912037037037045E-3</v>
      </c>
      <c r="Q9" s="7">
        <v>208</v>
      </c>
      <c r="R9" s="7">
        <f>Q$2-Q9</f>
        <v>87</v>
      </c>
      <c r="S9" s="13">
        <f>P9+TIME(0,0,R9)</f>
        <v>9.3981481481481485E-3</v>
      </c>
      <c r="T9" s="7">
        <f>RANK(S9,S$8:S$12,1)</f>
        <v>3</v>
      </c>
      <c r="U9" s="7">
        <f>VLOOKUP(T9,'Место-баллы'!$A$3:$E$52,2,0)</f>
        <v>90</v>
      </c>
      <c r="V9" s="10"/>
      <c r="W9" s="7">
        <v>3</v>
      </c>
      <c r="X9" s="7">
        <v>42</v>
      </c>
      <c r="Y9" s="13">
        <f>TIME(0,W9,X9)</f>
        <v>2.5694444444444445E-3</v>
      </c>
      <c r="Z9" s="7">
        <v>5</v>
      </c>
      <c r="AA9" s="7">
        <v>33</v>
      </c>
      <c r="AB9" s="13">
        <f>TIME(0,Z9,AA9)</f>
        <v>3.8541666666666668E-3</v>
      </c>
      <c r="AC9" s="7">
        <v>42</v>
      </c>
      <c r="AD9" s="7">
        <f>AC$2-AC9</f>
        <v>0</v>
      </c>
      <c r="AE9" s="13">
        <f>AB9+TIME(0,0,AD9)</f>
        <v>3.8541666666666668E-3</v>
      </c>
      <c r="AF9" s="7">
        <f>RANK(AE9,AE$8:AE$12,1)</f>
        <v>1</v>
      </c>
      <c r="AG9" s="7">
        <f>VLOOKUP(AF9,'Место-баллы'!$A$3:$E$52,2,0)</f>
        <v>100</v>
      </c>
      <c r="AH9" s="10"/>
      <c r="AI9" s="7">
        <v>8</v>
      </c>
      <c r="AJ9" s="7">
        <v>46</v>
      </c>
      <c r="AK9" s="13">
        <f>TIME(0,AI9,AJ9)</f>
        <v>6.0879629629629626E-3</v>
      </c>
      <c r="AL9" s="7">
        <v>1</v>
      </c>
      <c r="AM9" s="7">
        <f>AL$2-AL9</f>
        <v>0</v>
      </c>
      <c r="AN9" s="13">
        <f>AK9+TIME(0,0,AM9)</f>
        <v>6.0879629629629626E-3</v>
      </c>
      <c r="AO9" s="7">
        <f>RANK(AN9,AN$8:AN$12,1)</f>
        <v>3</v>
      </c>
      <c r="AP9" s="7">
        <f>VLOOKUP(AO9,'Место-баллы'!$A$3:$E$52,2,0)</f>
        <v>90</v>
      </c>
      <c r="AQ9" s="10"/>
      <c r="AR9" s="7">
        <v>89</v>
      </c>
      <c r="AS9" s="7">
        <f>RANK(AR9,AR$8:AR$12,0)</f>
        <v>2</v>
      </c>
      <c r="AT9" s="7">
        <f>VLOOKUP(AS9,'Место-баллы'!$A$3:$E$52,2,0)</f>
        <v>95</v>
      </c>
      <c r="AU9" s="10"/>
      <c r="AV9" s="7">
        <v>5</v>
      </c>
      <c r="AW9" s="7">
        <v>49</v>
      </c>
      <c r="AX9" s="13">
        <f>TIME(0,AV9,AW9)</f>
        <v>4.0393518518518521E-3</v>
      </c>
      <c r="AY9" s="7">
        <v>6</v>
      </c>
      <c r="AZ9" s="7">
        <v>32</v>
      </c>
      <c r="BA9" s="13">
        <f>TIME(0,AY9,AZ9)</f>
        <v>4.5370370370370373E-3</v>
      </c>
      <c r="BB9" s="7">
        <v>74</v>
      </c>
      <c r="BC9" s="7">
        <f>BB$2-BB9</f>
        <v>0</v>
      </c>
      <c r="BD9" s="13">
        <f>BA9+TIME(0,0,BC9)</f>
        <v>4.5370370370370373E-3</v>
      </c>
      <c r="BE9" s="7">
        <f>RANK(BD9,BD$8:BD$12,1)</f>
        <v>1</v>
      </c>
      <c r="BF9" s="7">
        <f>VLOOKUP(BE9,'Место-баллы'!$A$3:$E$52,2,0)</f>
        <v>100</v>
      </c>
      <c r="BG9" s="10"/>
      <c r="BH9" s="7">
        <v>6</v>
      </c>
      <c r="BI9" s="7">
        <v>34</v>
      </c>
      <c r="BJ9" s="13">
        <f>TIME(0,BH9,BI9)</f>
        <v>4.5601851851851853E-3</v>
      </c>
      <c r="BK9" s="7">
        <v>7</v>
      </c>
      <c r="BL9" s="7">
        <v>5</v>
      </c>
      <c r="BM9" s="13">
        <f>TIME(0,BK9,BL9)</f>
        <v>4.9189814814814816E-3</v>
      </c>
      <c r="BN9" s="7">
        <v>67</v>
      </c>
      <c r="BO9" s="7">
        <f>BN$2-BN9</f>
        <v>1</v>
      </c>
      <c r="BP9" s="13">
        <f>BM9+TIME(0,0,BO9)</f>
        <v>4.9305555555555561E-3</v>
      </c>
      <c r="BQ9" s="7">
        <v>3</v>
      </c>
      <c r="BR9" s="7">
        <f>VLOOKUP(BQ9,'Место-баллы'!$A$3:$E$52,2,0)</f>
        <v>90</v>
      </c>
    </row>
    <row r="10" spans="2:70" x14ac:dyDescent="0.25">
      <c r="B10" s="7">
        <f>RANK(C10,C$8:C$12,0)</f>
        <v>3</v>
      </c>
      <c r="C10" s="7">
        <f>SUMIF($I$1:$BR$1,1,$I10:$BR10)</f>
        <v>650</v>
      </c>
      <c r="D10" s="7">
        <f>VLOOKUP(B10,'Место-баллы'!$A$3:$E$52,5,0)</f>
        <v>46</v>
      </c>
      <c r="E10" s="10"/>
      <c r="F10" s="10" t="s">
        <v>24</v>
      </c>
      <c r="G10" s="10" t="s">
        <v>25</v>
      </c>
      <c r="H10" s="15"/>
      <c r="I10" s="10"/>
      <c r="J10" s="7">
        <v>90</v>
      </c>
      <c r="K10" s="7">
        <f>RANK(J10,J$8:J$12,0)</f>
        <v>1</v>
      </c>
      <c r="L10" s="7">
        <f>VLOOKUP(K10,'Место-баллы'!$A$3:$E$52,2,0)</f>
        <v>100</v>
      </c>
      <c r="M10" s="10"/>
      <c r="N10" s="7">
        <v>11</v>
      </c>
      <c r="O10" s="7">
        <v>14</v>
      </c>
      <c r="P10" s="13">
        <f>TIME(0,N10,O10)</f>
        <v>7.8009259259259256E-3</v>
      </c>
      <c r="Q10" s="7">
        <v>295</v>
      </c>
      <c r="R10" s="7">
        <f>Q$2-Q10</f>
        <v>0</v>
      </c>
      <c r="S10" s="13">
        <f>P10+TIME(0,0,R10)</f>
        <v>7.8009259259259256E-3</v>
      </c>
      <c r="T10" s="7">
        <f>RANK(S10,S$8:S$12,1)</f>
        <v>1</v>
      </c>
      <c r="U10" s="7">
        <f>VLOOKUP(T10,'Место-баллы'!$A$3:$E$52,2,0)</f>
        <v>100</v>
      </c>
      <c r="V10" s="10"/>
      <c r="W10" s="7">
        <v>4</v>
      </c>
      <c r="X10" s="7">
        <v>0</v>
      </c>
      <c r="Y10" s="13">
        <f>TIME(0,W10,X10)</f>
        <v>2.7777777777777779E-3</v>
      </c>
      <c r="Z10" s="7">
        <v>5</v>
      </c>
      <c r="AA10" s="7">
        <v>56</v>
      </c>
      <c r="AB10" s="13">
        <f>TIME(0,Z10,AA10)</f>
        <v>4.1203703703703706E-3</v>
      </c>
      <c r="AC10" s="7">
        <v>42</v>
      </c>
      <c r="AD10" s="7">
        <f>AC$2-AC10</f>
        <v>0</v>
      </c>
      <c r="AE10" s="13">
        <f>AB10+TIME(0,0,AD10)</f>
        <v>4.1203703703703706E-3</v>
      </c>
      <c r="AF10" s="7">
        <f>RANK(AE10,AE$8:AE$12,1)</f>
        <v>2</v>
      </c>
      <c r="AG10" s="7">
        <f>VLOOKUP(AF10,'Место-баллы'!$A$3:$E$52,2,0)</f>
        <v>95</v>
      </c>
      <c r="AH10" s="10"/>
      <c r="AI10" s="7">
        <v>10</v>
      </c>
      <c r="AJ10" s="7">
        <v>14</v>
      </c>
      <c r="AK10" s="13">
        <f>TIME(0,AI10,AJ10)</f>
        <v>7.1064814814814819E-3</v>
      </c>
      <c r="AL10" s="7">
        <v>1</v>
      </c>
      <c r="AM10" s="7">
        <f>AL$2-AL10</f>
        <v>0</v>
      </c>
      <c r="AN10" s="13">
        <f>AK10+TIME(0,0,AM10)</f>
        <v>7.1064814814814819E-3</v>
      </c>
      <c r="AO10" s="7">
        <f>RANK(AN10,AN$8:AN$12,1)</f>
        <v>5</v>
      </c>
      <c r="AP10" s="7">
        <f>VLOOKUP(AO10,'Место-баллы'!$A$3:$E$52,2,0)</f>
        <v>80</v>
      </c>
      <c r="AQ10" s="10"/>
      <c r="AR10" s="7">
        <v>69</v>
      </c>
      <c r="AS10" s="7">
        <f>RANK(AR10,AR$8:AR$12,0)</f>
        <v>5</v>
      </c>
      <c r="AT10" s="7">
        <f>VLOOKUP(AS10,'Место-баллы'!$A$3:$E$52,2,0)</f>
        <v>80</v>
      </c>
      <c r="AU10" s="10"/>
      <c r="AV10" s="7">
        <v>5</v>
      </c>
      <c r="AW10" s="7">
        <v>53</v>
      </c>
      <c r="AX10" s="13">
        <f>TIME(0,AV10,AW10)</f>
        <v>4.0856481481481481E-3</v>
      </c>
      <c r="AY10" s="7">
        <v>6</v>
      </c>
      <c r="AZ10" s="7">
        <v>36</v>
      </c>
      <c r="BA10" s="13">
        <f>TIME(0,AY10,AZ10)</f>
        <v>4.5833333333333334E-3</v>
      </c>
      <c r="BB10" s="7">
        <v>74</v>
      </c>
      <c r="BC10" s="7">
        <f>BB$2-BB10</f>
        <v>0</v>
      </c>
      <c r="BD10" s="13">
        <f>BA10+TIME(0,0,BC10)</f>
        <v>4.5833333333333334E-3</v>
      </c>
      <c r="BE10" s="7">
        <f>RANK(BD10,BD$8:BD$12,1)</f>
        <v>2</v>
      </c>
      <c r="BF10" s="7">
        <f>VLOOKUP(BE10,'Место-баллы'!$A$3:$E$52,2,0)</f>
        <v>95</v>
      </c>
      <c r="BG10" s="10"/>
      <c r="BH10" s="7">
        <v>5</v>
      </c>
      <c r="BI10" s="7">
        <v>54</v>
      </c>
      <c r="BJ10" s="13">
        <f>TIME(0,BH10,BI10)</f>
        <v>4.0972222222222226E-3</v>
      </c>
      <c r="BK10" s="7">
        <v>6</v>
      </c>
      <c r="BL10" s="7">
        <v>34</v>
      </c>
      <c r="BM10" s="13">
        <f>TIME(0,BK10,BL10)</f>
        <v>4.5601851851851853E-3</v>
      </c>
      <c r="BN10" s="7">
        <v>68</v>
      </c>
      <c r="BO10" s="7">
        <f>BN$2-BN10</f>
        <v>0</v>
      </c>
      <c r="BP10" s="13">
        <f>BM10+TIME(0,0,BO10)</f>
        <v>4.5601851851851853E-3</v>
      </c>
      <c r="BQ10" s="7">
        <f>RANK(BP10,BP$8:BP$12,1)</f>
        <v>1</v>
      </c>
      <c r="BR10" s="7">
        <f>VLOOKUP(BQ10,'Место-баллы'!$A$3:$E$52,2,0)</f>
        <v>100</v>
      </c>
    </row>
    <row r="11" spans="2:70" x14ac:dyDescent="0.25">
      <c r="B11" s="7">
        <f>RANK(C11,C$8:C$12,0)</f>
        <v>4</v>
      </c>
      <c r="C11" s="7">
        <f>SUMIF($I$1:$BR$1,1,$I11:$BR11)</f>
        <v>600</v>
      </c>
      <c r="D11" s="7">
        <f>VLOOKUP(B11,'Место-баллы'!$A$3:$E$52,5,0)</f>
        <v>44</v>
      </c>
      <c r="E11" s="10"/>
      <c r="F11" s="10" t="s">
        <v>28</v>
      </c>
      <c r="G11" s="10" t="s">
        <v>29</v>
      </c>
      <c r="H11" s="15"/>
      <c r="I11" s="10"/>
      <c r="J11" s="7">
        <v>60</v>
      </c>
      <c r="K11" s="7">
        <f>RANK(J11,J$8:J$12,0)</f>
        <v>4</v>
      </c>
      <c r="L11" s="7">
        <f>VLOOKUP(K11,'Место-баллы'!$A$3:$E$52,2,0)</f>
        <v>85</v>
      </c>
      <c r="M11" s="10"/>
      <c r="N11" s="7">
        <v>12</v>
      </c>
      <c r="O11" s="7">
        <v>5</v>
      </c>
      <c r="P11" s="13">
        <f>TIME(0,N11,O11)</f>
        <v>8.3912037037037045E-3</v>
      </c>
      <c r="Q11" s="7">
        <v>176</v>
      </c>
      <c r="R11" s="7">
        <f>Q$2-Q11</f>
        <v>119</v>
      </c>
      <c r="S11" s="13">
        <f>P11+TIME(0,0,R11)</f>
        <v>9.7685185185185201E-3</v>
      </c>
      <c r="T11" s="7">
        <f>RANK(S11,S$8:S$12,1)</f>
        <v>4</v>
      </c>
      <c r="U11" s="7">
        <f>VLOOKUP(T11,'Место-баллы'!$A$3:$E$52,2,0)</f>
        <v>85</v>
      </c>
      <c r="V11" s="10"/>
      <c r="W11" s="7">
        <v>5</v>
      </c>
      <c r="X11" s="7">
        <v>6</v>
      </c>
      <c r="Y11" s="13">
        <f>TIME(0,W11,X11)</f>
        <v>3.5416666666666665E-3</v>
      </c>
      <c r="Z11" s="7">
        <v>6</v>
      </c>
      <c r="AA11" s="7">
        <v>58</v>
      </c>
      <c r="AB11" s="13">
        <f>TIME(0,Z11,AA11)</f>
        <v>4.8379629629629632E-3</v>
      </c>
      <c r="AC11" s="7">
        <v>42</v>
      </c>
      <c r="AD11" s="7">
        <f>AC$2-AC11</f>
        <v>0</v>
      </c>
      <c r="AE11" s="13">
        <f>AB11+TIME(0,0,AD11)</f>
        <v>4.8379629629629632E-3</v>
      </c>
      <c r="AF11" s="7">
        <f>RANK(AE11,AE$8:AE$12,1)</f>
        <v>5</v>
      </c>
      <c r="AG11" s="7">
        <f>VLOOKUP(AF11,'Место-баллы'!$A$3:$E$52,2,0)</f>
        <v>80</v>
      </c>
      <c r="AH11" s="10"/>
      <c r="AI11" s="7">
        <v>8</v>
      </c>
      <c r="AJ11" s="7">
        <v>45</v>
      </c>
      <c r="AK11" s="13">
        <f>TIME(0,AI11,AJ11)</f>
        <v>6.076388888888889E-3</v>
      </c>
      <c r="AL11" s="7">
        <v>1</v>
      </c>
      <c r="AM11" s="7">
        <f>AL$2-AL11</f>
        <v>0</v>
      </c>
      <c r="AN11" s="13">
        <f>AK11+TIME(0,0,AM11)</f>
        <v>6.076388888888889E-3</v>
      </c>
      <c r="AO11" s="7">
        <f>RANK(AN11,AN$8:AN$12,1)</f>
        <v>2</v>
      </c>
      <c r="AP11" s="7">
        <f>VLOOKUP(AO11,'Место-баллы'!$A$3:$E$52,2,0)</f>
        <v>95</v>
      </c>
      <c r="AQ11" s="10"/>
      <c r="AR11" s="7">
        <v>78</v>
      </c>
      <c r="AS11" s="7">
        <f>RANK(AR11,AR$8:AR$12,0)</f>
        <v>4</v>
      </c>
      <c r="AT11" s="7">
        <f>VLOOKUP(AS11,'Место-баллы'!$A$3:$E$52,2,0)</f>
        <v>85</v>
      </c>
      <c r="AU11" s="10"/>
      <c r="AV11" s="7">
        <v>9</v>
      </c>
      <c r="AW11" s="7">
        <v>30</v>
      </c>
      <c r="AX11" s="13">
        <f>TIME(0,AV11,AW11)</f>
        <v>6.5972222222222222E-3</v>
      </c>
      <c r="AY11" s="7">
        <v>10</v>
      </c>
      <c r="AZ11" s="7">
        <v>32</v>
      </c>
      <c r="BA11" s="13">
        <f>TIME(0,AY11,AZ11)</f>
        <v>7.3148148148148148E-3</v>
      </c>
      <c r="BB11" s="7">
        <v>74</v>
      </c>
      <c r="BC11" s="7">
        <f>BB$2-BB11</f>
        <v>0</v>
      </c>
      <c r="BD11" s="13">
        <f>BA11+TIME(0,0,BC11)</f>
        <v>7.3148148148148148E-3</v>
      </c>
      <c r="BE11" s="7">
        <f>RANK(BD11,BD$8:BD$12,1)</f>
        <v>4</v>
      </c>
      <c r="BF11" s="7">
        <f>VLOOKUP(BE11,'Место-баллы'!$A$3:$E$52,2,0)</f>
        <v>85</v>
      </c>
      <c r="BG11" s="10"/>
      <c r="BH11" s="7"/>
      <c r="BI11" s="7"/>
      <c r="BJ11" s="13"/>
      <c r="BK11" s="7">
        <v>7</v>
      </c>
      <c r="BL11" s="7">
        <v>5</v>
      </c>
      <c r="BM11" s="13">
        <f>TIME(0,BK11,BL11)</f>
        <v>4.9189814814814816E-3</v>
      </c>
      <c r="BN11" s="7">
        <v>63</v>
      </c>
      <c r="BO11" s="7">
        <f>BN$2-BN11</f>
        <v>5</v>
      </c>
      <c r="BP11" s="13">
        <f>BM11+TIME(0,0,BO11)</f>
        <v>4.9768518518518521E-3</v>
      </c>
      <c r="BQ11" s="7">
        <f>RANK(BP11,BP$8:BP$12,1)</f>
        <v>4</v>
      </c>
      <c r="BR11" s="7">
        <f>VLOOKUP(BQ11,'Место-баллы'!$A$3:$E$52,2,0)</f>
        <v>85</v>
      </c>
    </row>
    <row r="12" spans="2:70" x14ac:dyDescent="0.25">
      <c r="B12" s="7">
        <f>RANK(C12,C$8:C$12,0)</f>
        <v>5</v>
      </c>
      <c r="C12" s="7">
        <f>SUMIF($I$1:$BR$1,1,$I12:$BR12)</f>
        <v>585</v>
      </c>
      <c r="D12" s="7">
        <f>VLOOKUP(B12,'Место-баллы'!$A$3:$E$52,5,0)</f>
        <v>42</v>
      </c>
      <c r="E12" s="10"/>
      <c r="F12" s="10" t="s">
        <v>22</v>
      </c>
      <c r="G12" s="10" t="s">
        <v>23</v>
      </c>
      <c r="H12" s="15"/>
      <c r="I12" s="10"/>
      <c r="J12" s="7">
        <v>60</v>
      </c>
      <c r="K12" s="7">
        <f>RANK(J12,J$8:J$12,0)</f>
        <v>4</v>
      </c>
      <c r="L12" s="7">
        <f>VLOOKUP(K12,'Место-баллы'!$A$3:$E$52,2,0)</f>
        <v>85</v>
      </c>
      <c r="M12" s="10"/>
      <c r="N12" s="7">
        <v>12</v>
      </c>
      <c r="O12" s="7">
        <v>5</v>
      </c>
      <c r="P12" s="13">
        <f>TIME(0,N12,O12)</f>
        <v>8.3912037037037045E-3</v>
      </c>
      <c r="Q12" s="7">
        <v>162</v>
      </c>
      <c r="R12" s="7">
        <f>Q$2-Q12</f>
        <v>133</v>
      </c>
      <c r="S12" s="13">
        <f>P12+TIME(0,0,R12)</f>
        <v>9.9305555555555571E-3</v>
      </c>
      <c r="T12" s="7">
        <f>RANK(S12,S$8:S$12,1)</f>
        <v>5</v>
      </c>
      <c r="U12" s="7">
        <f>VLOOKUP(T12,'Место-баллы'!$A$3:$E$52,2,0)</f>
        <v>80</v>
      </c>
      <c r="V12" s="10"/>
      <c r="W12" s="7">
        <v>4</v>
      </c>
      <c r="X12" s="7">
        <v>31</v>
      </c>
      <c r="Y12" s="13">
        <f>TIME(0,W12,X12)</f>
        <v>3.1365740740740742E-3</v>
      </c>
      <c r="Z12" s="7">
        <v>6</v>
      </c>
      <c r="AA12" s="7">
        <v>23</v>
      </c>
      <c r="AB12" s="13">
        <f>TIME(0,Z12,AA12)</f>
        <v>4.43287037037037E-3</v>
      </c>
      <c r="AC12" s="7">
        <v>42</v>
      </c>
      <c r="AD12" s="7">
        <f>AC$2-AC12</f>
        <v>0</v>
      </c>
      <c r="AE12" s="13">
        <f>AB12+TIME(0,0,AD12)</f>
        <v>4.43287037037037E-3</v>
      </c>
      <c r="AF12" s="7">
        <f>RANK(AE12,AE$8:AE$12,1)</f>
        <v>4</v>
      </c>
      <c r="AG12" s="7">
        <f>VLOOKUP(AF12,'Место-баллы'!$A$3:$E$52,2,0)</f>
        <v>85</v>
      </c>
      <c r="AH12" s="10"/>
      <c r="AI12" s="7">
        <v>8</v>
      </c>
      <c r="AJ12" s="7">
        <v>59</v>
      </c>
      <c r="AK12" s="13">
        <f>TIME(0,AI12,AJ12)</f>
        <v>6.2384259259259259E-3</v>
      </c>
      <c r="AL12" s="7">
        <v>1</v>
      </c>
      <c r="AM12" s="7">
        <f>AL$2-AL12</f>
        <v>0</v>
      </c>
      <c r="AN12" s="13">
        <f>AK12+TIME(0,0,AM12)</f>
        <v>6.2384259259259259E-3</v>
      </c>
      <c r="AO12" s="7">
        <f>RANK(AN12,AN$8:AN$12,1)</f>
        <v>4</v>
      </c>
      <c r="AP12" s="7">
        <f>VLOOKUP(AO12,'Место-баллы'!$A$3:$E$52,2,0)</f>
        <v>85</v>
      </c>
      <c r="AQ12" s="10"/>
      <c r="AR12" s="7">
        <v>85</v>
      </c>
      <c r="AS12" s="7">
        <f>RANK(AR12,AR$8:AR$12,0)</f>
        <v>3</v>
      </c>
      <c r="AT12" s="7">
        <f>VLOOKUP(AS12,'Место-баллы'!$A$3:$E$52,2,0)</f>
        <v>90</v>
      </c>
      <c r="AU12" s="10"/>
      <c r="AV12" s="7"/>
      <c r="AW12" s="7"/>
      <c r="AX12" s="13"/>
      <c r="AY12" s="7">
        <v>15</v>
      </c>
      <c r="AZ12" s="7">
        <v>5</v>
      </c>
      <c r="BA12" s="13">
        <f>TIME(0,AY12,AZ12)</f>
        <v>1.0474537037037037E-2</v>
      </c>
      <c r="BB12" s="7">
        <v>10</v>
      </c>
      <c r="BC12" s="7">
        <f>BB$2-BB12</f>
        <v>64</v>
      </c>
      <c r="BD12" s="13">
        <f>BA12+TIME(0,0,BC12)</f>
        <v>1.1215277777777779E-2</v>
      </c>
      <c r="BE12" s="7">
        <f>RANK(BD12,BD$8:BD$12,1)</f>
        <v>5</v>
      </c>
      <c r="BF12" s="7">
        <f>VLOOKUP(BE12,'Место-баллы'!$A$3:$E$52,2,0)</f>
        <v>80</v>
      </c>
      <c r="BG12" s="10"/>
      <c r="BH12" s="7"/>
      <c r="BI12" s="7"/>
      <c r="BJ12" s="13"/>
      <c r="BK12" s="7">
        <v>7</v>
      </c>
      <c r="BL12" s="7">
        <v>5</v>
      </c>
      <c r="BM12" s="13">
        <f>TIME(0,BK12,BL12)</f>
        <v>4.9189814814814816E-3</v>
      </c>
      <c r="BN12" s="7">
        <v>50</v>
      </c>
      <c r="BO12" s="7">
        <f>BN$2-BN12</f>
        <v>18</v>
      </c>
      <c r="BP12" s="13">
        <f>BM12+TIME(0,0,BO12)</f>
        <v>5.1273148148148146E-3</v>
      </c>
      <c r="BQ12" s="7">
        <f>RANK(BP12,BP$8:BP$12,1)</f>
        <v>5</v>
      </c>
      <c r="BR12" s="7">
        <f>VLOOKUP(BQ12,'Место-баллы'!$A$3:$E$52,2,0)</f>
        <v>80</v>
      </c>
    </row>
    <row r="13" spans="2:70" ht="15.75" customHeight="1" x14ac:dyDescent="0.25"/>
    <row r="14" spans="2:70" ht="15.75" customHeight="1" x14ac:dyDescent="0.25"/>
    <row r="15" spans="2:70" ht="15.75" customHeight="1" x14ac:dyDescent="0.25"/>
    <row r="16" spans="2:7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</sheetData>
  <autoFilter ref="B7:BR7" xr:uid="{D529E903-D6D4-4953-98D9-990DFF2AE683}">
    <sortState xmlns:xlrd2="http://schemas.microsoft.com/office/spreadsheetml/2017/richdata2" ref="B8:BR12">
      <sortCondition ref="B7"/>
    </sortState>
  </autoFilter>
  <mergeCells count="9">
    <mergeCell ref="AR5:AT6"/>
    <mergeCell ref="AV5:BF6"/>
    <mergeCell ref="BH5:BR6"/>
    <mergeCell ref="N5:U6"/>
    <mergeCell ref="B5:D6"/>
    <mergeCell ref="F5:H6"/>
    <mergeCell ref="J5:L6"/>
    <mergeCell ref="W5:AG6"/>
    <mergeCell ref="AI5:AP6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726D2-B910-4F6D-8F7C-5AEEC1CEAFE8}">
  <sheetPr>
    <pageSetUpPr fitToPage="1"/>
  </sheetPr>
  <dimension ref="B1:BU46"/>
  <sheetViews>
    <sheetView tabSelected="1" zoomScaleNormal="100" workbookViewId="0">
      <pane xSplit="6" ySplit="7" topLeftCell="I8" activePane="bottomRight" state="frozen"/>
      <selection pane="topRight" activeCell="G1" sqref="G1"/>
      <selection pane="bottomLeft" activeCell="A8" sqref="A8"/>
      <selection pane="bottomRight" activeCell="F11" sqref="F11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21" bestFit="1" customWidth="1"/>
    <col min="7" max="7" width="14.8554687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 collapsed="1"/>
    <col min="17" max="17" width="6.85546875" hidden="1" customWidth="1" outlineLevel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 collapsed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 collapsed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hidden="1" customWidth="1" outlineLevel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bestFit="1" customWidth="1" collapsed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3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3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50+15+2+1</f>
        <v>68</v>
      </c>
      <c r="BO2" s="3"/>
      <c r="BP2" s="3"/>
      <c r="BQ2" s="3"/>
      <c r="BR2" s="3"/>
    </row>
    <row r="3" spans="2:73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3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3" ht="15" customHeight="1" x14ac:dyDescent="0.25">
      <c r="B5" s="23" t="s">
        <v>4</v>
      </c>
      <c r="C5" s="19"/>
      <c r="D5" s="20"/>
      <c r="E5" s="7"/>
      <c r="F5" s="23" t="s">
        <v>40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3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3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3" x14ac:dyDescent="0.25">
      <c r="B8" s="7">
        <f>RANK(C8,C$8:C$17,0)</f>
        <v>1</v>
      </c>
      <c r="C8" s="7">
        <f>SUMIF($I$1:$BR$1,1,$I8:$BR8)</f>
        <v>653</v>
      </c>
      <c r="D8" s="7">
        <f>VLOOKUP(B8,'Место-баллы'!$A$3:$E$52,5,0)</f>
        <v>50</v>
      </c>
      <c r="E8" s="10"/>
      <c r="F8" s="10" t="s">
        <v>91</v>
      </c>
      <c r="G8" s="10" t="s">
        <v>92</v>
      </c>
      <c r="H8" s="15"/>
      <c r="I8" s="10"/>
      <c r="J8" s="7">
        <v>155</v>
      </c>
      <c r="K8" s="7">
        <f>RANK(J8,J$8:J$17,0)</f>
        <v>1</v>
      </c>
      <c r="L8" s="7">
        <f>VLOOKUP(K8,'Место-баллы'!$A$3:$E$52,2,0)</f>
        <v>100</v>
      </c>
      <c r="M8" s="10"/>
      <c r="N8" s="7">
        <v>10</v>
      </c>
      <c r="O8" s="7">
        <v>51</v>
      </c>
      <c r="P8" s="13">
        <f>TIME(0,N8,O8)</f>
        <v>7.5347222222222222E-3</v>
      </c>
      <c r="Q8" s="7">
        <v>295</v>
      </c>
      <c r="R8" s="7">
        <f>Q$2-Q8</f>
        <v>0</v>
      </c>
      <c r="S8" s="13">
        <f>P8+TIME(0,0,R8)</f>
        <v>7.5347222222222222E-3</v>
      </c>
      <c r="T8" s="7">
        <f>RANK(S8,S$8:S$17,1)</f>
        <v>2</v>
      </c>
      <c r="U8" s="7">
        <f>VLOOKUP(T8,'Место-баллы'!$A$3:$E$52,2,0)</f>
        <v>95</v>
      </c>
      <c r="V8" s="10"/>
      <c r="W8" s="7">
        <v>3</v>
      </c>
      <c r="X8" s="7">
        <v>16</v>
      </c>
      <c r="Y8" s="13">
        <f>TIME(0,W8,X8)</f>
        <v>2.2685185185185187E-3</v>
      </c>
      <c r="Z8" s="7">
        <v>5</v>
      </c>
      <c r="AA8" s="7">
        <v>9</v>
      </c>
      <c r="AB8" s="13">
        <f>TIME(0,Z8,AA8)</f>
        <v>3.5763888888888889E-3</v>
      </c>
      <c r="AC8" s="7">
        <v>42</v>
      </c>
      <c r="AD8" s="7">
        <f>AC$2-AC8</f>
        <v>0</v>
      </c>
      <c r="AE8" s="13">
        <f>AB8+TIME(0,0,AD8)</f>
        <v>3.5763888888888889E-3</v>
      </c>
      <c r="AF8" s="7">
        <f>RANK(AE8,AE$8:AE$17,1)</f>
        <v>1</v>
      </c>
      <c r="AG8" s="7">
        <f>VLOOKUP(AF8,'Место-баллы'!$A$3:$E$52,2,0)</f>
        <v>100</v>
      </c>
      <c r="AH8" s="10"/>
      <c r="AI8" s="7">
        <v>8</v>
      </c>
      <c r="AJ8" s="7">
        <v>21</v>
      </c>
      <c r="AK8" s="13">
        <f>TIME(0,AI8,AJ8)</f>
        <v>5.7986111111111112E-3</v>
      </c>
      <c r="AL8" s="7">
        <v>1</v>
      </c>
      <c r="AM8" s="7">
        <f>AL$2-AL8</f>
        <v>0</v>
      </c>
      <c r="AN8" s="13">
        <f>AK8+TIME(0,0,AM8)</f>
        <v>5.7986111111111112E-3</v>
      </c>
      <c r="AO8" s="7">
        <f>RANK(AN8,AN$8:AN$17,1)</f>
        <v>7</v>
      </c>
      <c r="AP8" s="7">
        <f>VLOOKUP(AO8,'Место-баллы'!$A$3:$E$52,2,0)</f>
        <v>73</v>
      </c>
      <c r="AQ8" s="10"/>
      <c r="AR8" s="7">
        <v>139</v>
      </c>
      <c r="AS8" s="7">
        <f>RANK(AR8,AR$8:AR$17,0)</f>
        <v>3</v>
      </c>
      <c r="AT8" s="7">
        <f>VLOOKUP(AS8,'Место-баллы'!$A$3:$E$52,2,0)</f>
        <v>90</v>
      </c>
      <c r="AU8" s="10"/>
      <c r="AV8" s="7">
        <v>4</v>
      </c>
      <c r="AW8" s="7">
        <v>26</v>
      </c>
      <c r="AX8" s="13">
        <f>TIME(0,AV8,AW8)</f>
        <v>3.0787037037037037E-3</v>
      </c>
      <c r="AY8" s="7">
        <v>5</v>
      </c>
      <c r="AZ8" s="7">
        <v>25</v>
      </c>
      <c r="BA8" s="13">
        <f>TIME(0,AY8,AZ8)</f>
        <v>3.7615740740740739E-3</v>
      </c>
      <c r="BB8" s="7">
        <v>74</v>
      </c>
      <c r="BC8" s="7">
        <f>BB$2-BB8</f>
        <v>0</v>
      </c>
      <c r="BD8" s="13">
        <f>BA8+TIME(0,0,BC8)</f>
        <v>3.7615740740740739E-3</v>
      </c>
      <c r="BE8" s="7">
        <f>RANK(BD8,BD$8:BD$17,1)</f>
        <v>1</v>
      </c>
      <c r="BF8" s="7">
        <f>VLOOKUP(BE8,'Место-баллы'!$A$3:$E$52,2,0)</f>
        <v>100</v>
      </c>
      <c r="BG8" s="10"/>
      <c r="BH8" s="7">
        <v>4</v>
      </c>
      <c r="BI8" s="7">
        <v>37</v>
      </c>
      <c r="BJ8" s="13">
        <f>TIME(0,BH8,BI8)</f>
        <v>3.2060185185185186E-3</v>
      </c>
      <c r="BK8" s="7">
        <v>5</v>
      </c>
      <c r="BL8" s="7">
        <v>13</v>
      </c>
      <c r="BM8" s="13">
        <f>TIME(0,BK8,BL8)</f>
        <v>3.6226851851851854E-3</v>
      </c>
      <c r="BN8" s="7">
        <v>68</v>
      </c>
      <c r="BO8" s="7">
        <f>BN$2-BN8</f>
        <v>0</v>
      </c>
      <c r="BP8" s="13">
        <f>BM8+TIME(0,0,BO8)</f>
        <v>3.6226851851851854E-3</v>
      </c>
      <c r="BQ8" s="7">
        <f>RANK(BP8,BP$8:BP$17,1)</f>
        <v>2</v>
      </c>
      <c r="BR8" s="7">
        <f>VLOOKUP(BQ8,'Место-баллы'!$A$3:$E$52,2,0)</f>
        <v>95</v>
      </c>
    </row>
    <row r="9" spans="2:73" x14ac:dyDescent="0.25">
      <c r="B9" s="7">
        <f>RANK(C9,C$8:C$17,0)</f>
        <v>2</v>
      </c>
      <c r="C9" s="7">
        <f>SUMIF($I$1:$BR$1,1,$I9:$BR9)</f>
        <v>651</v>
      </c>
      <c r="D9" s="7">
        <f>VLOOKUP(B9,'Место-баллы'!$A$3:$E$52,5,0)</f>
        <v>48</v>
      </c>
      <c r="E9" s="10"/>
      <c r="F9" s="10" t="s">
        <v>93</v>
      </c>
      <c r="G9" s="10" t="s">
        <v>94</v>
      </c>
      <c r="H9" s="15"/>
      <c r="I9" s="10"/>
      <c r="J9" s="7">
        <v>106</v>
      </c>
      <c r="K9" s="7">
        <f>RANK(J9,J$8:J$17,0)</f>
        <v>8</v>
      </c>
      <c r="L9" s="7">
        <f>VLOOKUP(K9,'Место-баллы'!$A$3:$E$52,2,0)</f>
        <v>71</v>
      </c>
      <c r="M9" s="10"/>
      <c r="N9" s="7">
        <v>8</v>
      </c>
      <c r="O9" s="7">
        <v>58</v>
      </c>
      <c r="P9" s="13">
        <f>TIME(0,N9,O9)</f>
        <v>6.2268518518518515E-3</v>
      </c>
      <c r="Q9" s="7">
        <v>295</v>
      </c>
      <c r="R9" s="7">
        <f>Q$2-Q9</f>
        <v>0</v>
      </c>
      <c r="S9" s="13">
        <f>P9+TIME(0,0,R9)</f>
        <v>6.2268518518518515E-3</v>
      </c>
      <c r="T9" s="7">
        <f>RANK(S9,S$8:S$17,1)</f>
        <v>1</v>
      </c>
      <c r="U9" s="7">
        <f>VLOOKUP(T9,'Место-баллы'!$A$3:$E$52,2,0)</f>
        <v>100</v>
      </c>
      <c r="V9" s="10"/>
      <c r="W9" s="7">
        <v>4</v>
      </c>
      <c r="X9" s="7">
        <v>18</v>
      </c>
      <c r="Y9" s="13">
        <f>TIME(0,W9,X9)</f>
        <v>2.9861111111111113E-3</v>
      </c>
      <c r="Z9" s="7">
        <v>5</v>
      </c>
      <c r="AA9" s="7">
        <v>38</v>
      </c>
      <c r="AB9" s="13">
        <f>TIME(0,Z9,AA9)</f>
        <v>3.9120370370370368E-3</v>
      </c>
      <c r="AC9" s="7">
        <v>42</v>
      </c>
      <c r="AD9" s="7">
        <f>AC$2-AC9</f>
        <v>0</v>
      </c>
      <c r="AE9" s="13">
        <f>AB9+TIME(0,0,AD9)</f>
        <v>3.9120370370370368E-3</v>
      </c>
      <c r="AF9" s="7">
        <f>RANK(AE9,AE$8:AE$17,1)</f>
        <v>3</v>
      </c>
      <c r="AG9" s="7">
        <f>VLOOKUP(AF9,'Место-баллы'!$A$3:$E$52,2,0)</f>
        <v>90</v>
      </c>
      <c r="AH9" s="10"/>
      <c r="AI9" s="7">
        <v>7</v>
      </c>
      <c r="AJ9" s="7">
        <v>2</v>
      </c>
      <c r="AK9" s="13">
        <f>TIME(0,AI9,AJ9)</f>
        <v>4.8842592592592592E-3</v>
      </c>
      <c r="AL9" s="7">
        <v>1</v>
      </c>
      <c r="AM9" s="7">
        <f>AL$2-AL9</f>
        <v>0</v>
      </c>
      <c r="AN9" s="13">
        <f>AK9+TIME(0,0,AM9)</f>
        <v>4.8842592592592592E-3</v>
      </c>
      <c r="AO9" s="7">
        <f>RANK(AN9,AN$8:AN$17,1)</f>
        <v>1</v>
      </c>
      <c r="AP9" s="7">
        <f>VLOOKUP(AO9,'Место-баллы'!$A$3:$E$52,2,0)</f>
        <v>100</v>
      </c>
      <c r="AQ9" s="10"/>
      <c r="AR9" s="7">
        <v>141</v>
      </c>
      <c r="AS9" s="7">
        <f>RANK(AR9,AR$8:AR$17,0)</f>
        <v>2</v>
      </c>
      <c r="AT9" s="7">
        <f>VLOOKUP(AS9,'Место-баллы'!$A$3:$E$52,2,0)</f>
        <v>95</v>
      </c>
      <c r="AU9" s="10"/>
      <c r="AV9" s="7">
        <v>4</v>
      </c>
      <c r="AW9" s="7">
        <v>51</v>
      </c>
      <c r="AX9" s="13">
        <f>TIME(0,AV9,AW9)</f>
        <v>3.3680555555555556E-3</v>
      </c>
      <c r="AY9" s="7">
        <v>6</v>
      </c>
      <c r="AZ9" s="7">
        <v>7</v>
      </c>
      <c r="BA9" s="13">
        <f>TIME(0,AY9,AZ9)</f>
        <v>4.2476851851851851E-3</v>
      </c>
      <c r="BB9" s="7">
        <v>74</v>
      </c>
      <c r="BC9" s="7">
        <f>BB$2-BB9</f>
        <v>0</v>
      </c>
      <c r="BD9" s="13">
        <f>BA9+TIME(0,0,BC9)</f>
        <v>4.2476851851851851E-3</v>
      </c>
      <c r="BE9" s="7">
        <f>RANK(BD9,BD$8:BD$17,1)</f>
        <v>2</v>
      </c>
      <c r="BF9" s="7">
        <f>VLOOKUP(BE9,'Место-баллы'!$A$3:$E$52,2,0)</f>
        <v>95</v>
      </c>
      <c r="BG9" s="10"/>
      <c r="BH9" s="7">
        <v>4</v>
      </c>
      <c r="BI9" s="7">
        <v>13</v>
      </c>
      <c r="BJ9" s="13">
        <f>TIME(0,BH9,BI9)</f>
        <v>2.9282407407407408E-3</v>
      </c>
      <c r="BK9" s="7">
        <v>4</v>
      </c>
      <c r="BL9" s="7">
        <v>48</v>
      </c>
      <c r="BM9" s="13">
        <f>TIME(0,BK9,BL9)</f>
        <v>3.3333333333333335E-3</v>
      </c>
      <c r="BN9" s="7">
        <v>68</v>
      </c>
      <c r="BO9" s="7">
        <f>BN$2-BN9</f>
        <v>0</v>
      </c>
      <c r="BP9" s="13">
        <f>BM9+TIME(0,0,BO9)</f>
        <v>3.3333333333333335E-3</v>
      </c>
      <c r="BQ9" s="7">
        <f>RANK(BP9,BP$8:BP$17,1)</f>
        <v>1</v>
      </c>
      <c r="BR9" s="7">
        <f>VLOOKUP(BQ9,'Место-баллы'!$A$3:$E$52,2,0)</f>
        <v>100</v>
      </c>
    </row>
    <row r="10" spans="2:73" x14ac:dyDescent="0.25">
      <c r="B10" s="7">
        <f>RANK(C10,C$8:C$17,0)</f>
        <v>3</v>
      </c>
      <c r="C10" s="7">
        <f>SUMIF($I$1:$BR$1,1,$I10:$BR10)</f>
        <v>592</v>
      </c>
      <c r="D10" s="7">
        <f>VLOOKUP(B10,'Место-баллы'!$A$3:$E$52,5,0)</f>
        <v>46</v>
      </c>
      <c r="E10" s="10"/>
      <c r="F10" s="10" t="s">
        <v>85</v>
      </c>
      <c r="G10" s="10" t="s">
        <v>86</v>
      </c>
      <c r="H10" s="15"/>
      <c r="I10" s="10"/>
      <c r="J10" s="7">
        <v>110</v>
      </c>
      <c r="K10" s="7">
        <f>RANK(J10,J$8:J$17,0)</f>
        <v>7</v>
      </c>
      <c r="L10" s="7">
        <f>VLOOKUP(K10,'Место-баллы'!$A$3:$E$52,2,0)</f>
        <v>73</v>
      </c>
      <c r="M10" s="10"/>
      <c r="N10" s="7">
        <v>11</v>
      </c>
      <c r="O10" s="7">
        <v>33</v>
      </c>
      <c r="P10" s="13">
        <f>TIME(0,N10,O10)</f>
        <v>8.0208333333333329E-3</v>
      </c>
      <c r="Q10" s="7">
        <v>295</v>
      </c>
      <c r="R10" s="7">
        <f>Q$2-Q10</f>
        <v>0</v>
      </c>
      <c r="S10" s="13">
        <f>P10+TIME(0,0,R10)</f>
        <v>8.0208333333333329E-3</v>
      </c>
      <c r="T10" s="7">
        <f>RANK(S10,S$8:S$17,1)</f>
        <v>3</v>
      </c>
      <c r="U10" s="7">
        <f>VLOOKUP(T10,'Место-баллы'!$A$3:$E$52,2,0)</f>
        <v>90</v>
      </c>
      <c r="V10" s="10"/>
      <c r="W10" s="7">
        <v>3</v>
      </c>
      <c r="X10" s="7">
        <v>55</v>
      </c>
      <c r="Y10" s="13">
        <f>TIME(0,W10,X10)</f>
        <v>2.7199074074074074E-3</v>
      </c>
      <c r="Z10" s="7">
        <v>5</v>
      </c>
      <c r="AA10" s="7">
        <v>20</v>
      </c>
      <c r="AB10" s="13">
        <f>TIME(0,Z10,AA10)</f>
        <v>3.7037037037037038E-3</v>
      </c>
      <c r="AC10" s="7">
        <v>42</v>
      </c>
      <c r="AD10" s="7">
        <f>AC$2-AC10</f>
        <v>0</v>
      </c>
      <c r="AE10" s="13">
        <f>AB10+TIME(0,0,AD10)</f>
        <v>3.7037037037037038E-3</v>
      </c>
      <c r="AF10" s="7">
        <f>RANK(AE10,AE$8:AE$17,1)</f>
        <v>2</v>
      </c>
      <c r="AG10" s="7">
        <f>VLOOKUP(AF10,'Место-баллы'!$A$3:$E$52,2,0)</f>
        <v>95</v>
      </c>
      <c r="AH10" s="10"/>
      <c r="AI10" s="7">
        <v>7</v>
      </c>
      <c r="AJ10" s="7">
        <v>27</v>
      </c>
      <c r="AK10" s="13">
        <f>TIME(0,AI10,AJ10)</f>
        <v>5.1736111111111115E-3</v>
      </c>
      <c r="AL10" s="7">
        <v>1</v>
      </c>
      <c r="AM10" s="7">
        <f>AL$2-AL10</f>
        <v>0</v>
      </c>
      <c r="AN10" s="13">
        <f>AK10+TIME(0,0,AM10)</f>
        <v>5.1736111111111115E-3</v>
      </c>
      <c r="AO10" s="7">
        <f>RANK(AN10,AN$8:AN$17,1)</f>
        <v>2</v>
      </c>
      <c r="AP10" s="7">
        <f>VLOOKUP(AO10,'Место-баллы'!$A$3:$E$52,2,0)</f>
        <v>95</v>
      </c>
      <c r="AQ10" s="10"/>
      <c r="AR10" s="7">
        <v>129</v>
      </c>
      <c r="AS10" s="7">
        <f>RANK(AR10,AR$8:AR$17,0)</f>
        <v>4</v>
      </c>
      <c r="AT10" s="7">
        <f>VLOOKUP(AS10,'Место-баллы'!$A$3:$E$52,2,0)</f>
        <v>85</v>
      </c>
      <c r="AU10" s="10"/>
      <c r="AV10" s="7">
        <v>7</v>
      </c>
      <c r="AW10" s="7">
        <v>3</v>
      </c>
      <c r="AX10" s="13">
        <f>TIME(0,AV10,AW10)</f>
        <v>4.8958333333333336E-3</v>
      </c>
      <c r="AY10" s="7">
        <v>8</v>
      </c>
      <c r="AZ10" s="7">
        <v>17</v>
      </c>
      <c r="BA10" s="13">
        <f>TIME(0,AY10,AZ10)</f>
        <v>5.7523148148148151E-3</v>
      </c>
      <c r="BB10" s="7">
        <v>74</v>
      </c>
      <c r="BC10" s="7">
        <f>BB$2-BB10</f>
        <v>0</v>
      </c>
      <c r="BD10" s="13">
        <f>BA10+TIME(0,0,BC10)</f>
        <v>5.7523148148148151E-3</v>
      </c>
      <c r="BE10" s="7">
        <f>RANK(BD10,BD$8:BD$17,1)</f>
        <v>9</v>
      </c>
      <c r="BF10" s="7">
        <f>VLOOKUP(BE10,'Место-баллы'!$A$3:$E$52,2,0)</f>
        <v>69</v>
      </c>
      <c r="BG10" s="10"/>
      <c r="BH10" s="7">
        <v>4</v>
      </c>
      <c r="BI10" s="7">
        <v>51</v>
      </c>
      <c r="BJ10" s="13">
        <f>TIME(0,BH10,BI10)</f>
        <v>3.3680555555555556E-3</v>
      </c>
      <c r="BK10" s="7">
        <v>6</v>
      </c>
      <c r="BL10" s="7">
        <v>4</v>
      </c>
      <c r="BM10" s="13">
        <f>TIME(0,BK10,BL10)</f>
        <v>4.2129629629629626E-3</v>
      </c>
      <c r="BN10" s="7">
        <v>68</v>
      </c>
      <c r="BO10" s="7">
        <f>BN$2-BN10</f>
        <v>0</v>
      </c>
      <c r="BP10" s="13">
        <f>BM10+TIME(0,0,BO10)</f>
        <v>4.2129629629629626E-3</v>
      </c>
      <c r="BQ10" s="7">
        <f>RANK(BP10,BP$8:BP$17,1)</f>
        <v>4</v>
      </c>
      <c r="BR10" s="7">
        <f>VLOOKUP(BQ10,'Место-баллы'!$A$3:$E$52,2,0)</f>
        <v>85</v>
      </c>
    </row>
    <row r="11" spans="2:73" x14ac:dyDescent="0.25">
      <c r="B11" s="7">
        <f>RANK(C11,C$8:C$17,0)</f>
        <v>4</v>
      </c>
      <c r="C11" s="7">
        <f>SUMIF($I$1:$BR$1,1,$I11:$BR11)</f>
        <v>571</v>
      </c>
      <c r="D11" s="7">
        <f>VLOOKUP(B11,'Место-баллы'!$A$3:$E$52,5,0)</f>
        <v>44</v>
      </c>
      <c r="E11" s="10"/>
      <c r="F11" s="10" t="s">
        <v>89</v>
      </c>
      <c r="G11" s="10" t="s">
        <v>90</v>
      </c>
      <c r="H11" s="15"/>
      <c r="I11" s="10"/>
      <c r="J11" s="7">
        <v>155</v>
      </c>
      <c r="K11" s="7">
        <f>RANK(J11,J$8:J$17,0)</f>
        <v>1</v>
      </c>
      <c r="L11" s="7">
        <f>VLOOKUP(K11,'Место-баллы'!$A$3:$E$52,2,0)</f>
        <v>100</v>
      </c>
      <c r="M11" s="10"/>
      <c r="N11" s="7">
        <v>12</v>
      </c>
      <c r="O11" s="7">
        <v>5</v>
      </c>
      <c r="P11" s="13">
        <f>TIME(0,N11,O11)</f>
        <v>8.3912037037037045E-3</v>
      </c>
      <c r="Q11" s="7">
        <f>195+44</f>
        <v>239</v>
      </c>
      <c r="R11" s="7">
        <f>Q$2-Q11</f>
        <v>56</v>
      </c>
      <c r="S11" s="13">
        <f>P11+TIME(0,0,R11)</f>
        <v>9.0393518518518522E-3</v>
      </c>
      <c r="T11" s="7">
        <f>RANK(S11,S$8:S$17,1)</f>
        <v>6</v>
      </c>
      <c r="U11" s="7">
        <f>VLOOKUP(T11,'Место-баллы'!$A$3:$E$52,2,0)</f>
        <v>75</v>
      </c>
      <c r="V11" s="10"/>
      <c r="W11" s="7">
        <v>4</v>
      </c>
      <c r="X11" s="7">
        <v>14</v>
      </c>
      <c r="Y11" s="13">
        <f>TIME(0,W11,X11)</f>
        <v>2.9398148148148148E-3</v>
      </c>
      <c r="Z11" s="7">
        <v>5</v>
      </c>
      <c r="AA11" s="7">
        <v>47</v>
      </c>
      <c r="AB11" s="13">
        <f>TIME(0,Z11,AA11)</f>
        <v>4.0162037037037041E-3</v>
      </c>
      <c r="AC11" s="7">
        <v>42</v>
      </c>
      <c r="AD11" s="7">
        <f>AC$2-AC11</f>
        <v>0</v>
      </c>
      <c r="AE11" s="13">
        <f>AB11+TIME(0,0,AD11)</f>
        <v>4.0162037037037041E-3</v>
      </c>
      <c r="AF11" s="7">
        <f>RANK(AE11,AE$8:AE$17,1)</f>
        <v>5</v>
      </c>
      <c r="AG11" s="7">
        <f>VLOOKUP(AF11,'Место-баллы'!$A$3:$E$52,2,0)</f>
        <v>80</v>
      </c>
      <c r="AH11" s="10"/>
      <c r="AI11" s="7">
        <v>7</v>
      </c>
      <c r="AJ11" s="7">
        <v>36</v>
      </c>
      <c r="AK11" s="13">
        <f>TIME(0,AI11,AJ11)</f>
        <v>5.2777777777777779E-3</v>
      </c>
      <c r="AL11" s="7">
        <v>1</v>
      </c>
      <c r="AM11" s="7">
        <f>AL$2-AL11</f>
        <v>0</v>
      </c>
      <c r="AN11" s="13">
        <f>AK11+TIME(0,0,AM11)</f>
        <v>5.2777777777777779E-3</v>
      </c>
      <c r="AO11" s="7">
        <f>RANK(AN11,AN$8:AN$17,1)</f>
        <v>3</v>
      </c>
      <c r="AP11" s="7">
        <f>VLOOKUP(AO11,'Место-баллы'!$A$3:$E$52,2,0)</f>
        <v>90</v>
      </c>
      <c r="AQ11" s="10"/>
      <c r="AR11" s="7">
        <v>126</v>
      </c>
      <c r="AS11" s="7">
        <f>RANK(AR11,AR$8:AR$17,0)</f>
        <v>5</v>
      </c>
      <c r="AT11" s="7">
        <f>VLOOKUP(AS11,'Место-баллы'!$A$3:$E$52,2,0)</f>
        <v>80</v>
      </c>
      <c r="AU11" s="10"/>
      <c r="AV11" s="7">
        <v>7</v>
      </c>
      <c r="AW11" s="7">
        <v>7</v>
      </c>
      <c r="AX11" s="13">
        <f>TIME(0,AV11,AW11)</f>
        <v>4.9421296296296297E-3</v>
      </c>
      <c r="AY11" s="7">
        <v>7</v>
      </c>
      <c r="AZ11" s="7">
        <v>54</v>
      </c>
      <c r="BA11" s="13">
        <f>TIME(0,AY11,AZ11)</f>
        <v>5.4861111111111109E-3</v>
      </c>
      <c r="BB11" s="7">
        <v>74</v>
      </c>
      <c r="BC11" s="7">
        <f>BB$2-BB11</f>
        <v>0</v>
      </c>
      <c r="BD11" s="13">
        <f>BA11+TIME(0,0,BC11)</f>
        <v>5.4861111111111109E-3</v>
      </c>
      <c r="BE11" s="7">
        <f>RANK(BD11,BD$8:BD$17,1)</f>
        <v>8</v>
      </c>
      <c r="BF11" s="7">
        <f>VLOOKUP(BE11,'Место-баллы'!$A$3:$E$52,2,0)</f>
        <v>71</v>
      </c>
      <c r="BG11" s="10"/>
      <c r="BH11" s="7"/>
      <c r="BI11" s="7"/>
      <c r="BJ11" s="13"/>
      <c r="BK11" s="7">
        <v>6</v>
      </c>
      <c r="BL11" s="7">
        <v>34</v>
      </c>
      <c r="BM11" s="13">
        <f>TIME(0,BK11,BL11)</f>
        <v>4.5601851851851853E-3</v>
      </c>
      <c r="BN11" s="7">
        <v>68</v>
      </c>
      <c r="BO11" s="7">
        <f>BN$2-BN11</f>
        <v>0</v>
      </c>
      <c r="BP11" s="13">
        <f>BM11+TIME(0,0,BO11)</f>
        <v>4.5601851851851853E-3</v>
      </c>
      <c r="BQ11" s="7">
        <f>RANK(BP11,BP$8:BP$17,1)</f>
        <v>6</v>
      </c>
      <c r="BR11" s="7">
        <f>VLOOKUP(BQ11,'Место-баллы'!$A$3:$E$52,2,0)</f>
        <v>75</v>
      </c>
      <c r="BU11">
        <v>0</v>
      </c>
    </row>
    <row r="12" spans="2:73" x14ac:dyDescent="0.25">
      <c r="B12" s="7">
        <f>RANK(C12,C$8:C$17,0)</f>
        <v>5</v>
      </c>
      <c r="C12" s="7">
        <f>SUMIF($I$1:$BR$1,1,$I12:$BR12)</f>
        <v>554</v>
      </c>
      <c r="D12" s="7">
        <f>VLOOKUP(B12,'Место-баллы'!$A$3:$E$52,5,0)</f>
        <v>42</v>
      </c>
      <c r="E12" s="10"/>
      <c r="F12" s="10" t="s">
        <v>87</v>
      </c>
      <c r="G12" s="10" t="s">
        <v>88</v>
      </c>
      <c r="H12" s="15"/>
      <c r="I12" s="10"/>
      <c r="J12" s="7">
        <v>106</v>
      </c>
      <c r="K12" s="7">
        <f>RANK(J12,J$8:J$17,0)</f>
        <v>8</v>
      </c>
      <c r="L12" s="7">
        <f>VLOOKUP(K12,'Место-баллы'!$A$3:$E$52,2,0)</f>
        <v>71</v>
      </c>
      <c r="M12" s="10"/>
      <c r="N12" s="7">
        <v>12</v>
      </c>
      <c r="O12" s="7">
        <v>5</v>
      </c>
      <c r="P12" s="13">
        <f>TIME(0,N12,O12)</f>
        <v>8.3912037037037045E-3</v>
      </c>
      <c r="Q12" s="7">
        <v>186</v>
      </c>
      <c r="R12" s="7">
        <f>Q$2-Q12</f>
        <v>109</v>
      </c>
      <c r="S12" s="13">
        <f>P12+TIME(0,0,R12)</f>
        <v>9.6527777777777792E-3</v>
      </c>
      <c r="T12" s="7">
        <f>RANK(S12,S$8:S$17,1)</f>
        <v>9</v>
      </c>
      <c r="U12" s="7">
        <f>VLOOKUP(T12,'Место-баллы'!$A$3:$E$52,2,0)</f>
        <v>69</v>
      </c>
      <c r="V12" s="10"/>
      <c r="W12" s="7">
        <v>4</v>
      </c>
      <c r="X12" s="7">
        <v>42</v>
      </c>
      <c r="Y12" s="13">
        <f>TIME(0,W12,X12)</f>
        <v>3.2638888888888891E-3</v>
      </c>
      <c r="Z12" s="7">
        <v>6</v>
      </c>
      <c r="AA12" s="7">
        <v>21</v>
      </c>
      <c r="AB12" s="13">
        <f>TIME(0,Z12,AA12)</f>
        <v>4.409722222222222E-3</v>
      </c>
      <c r="AC12" s="7">
        <v>42</v>
      </c>
      <c r="AD12" s="7">
        <f>AC$2-AC12</f>
        <v>0</v>
      </c>
      <c r="AE12" s="13">
        <f>AB12+TIME(0,0,AD12)</f>
        <v>4.409722222222222E-3</v>
      </c>
      <c r="AF12" s="7">
        <f>RANK(AE12,AE$8:AE$17,1)</f>
        <v>8</v>
      </c>
      <c r="AG12" s="7">
        <f>VLOOKUP(AF12,'Место-баллы'!$A$3:$E$52,2,0)</f>
        <v>71</v>
      </c>
      <c r="AH12" s="10"/>
      <c r="AI12" s="7">
        <v>7</v>
      </c>
      <c r="AJ12" s="7">
        <v>49</v>
      </c>
      <c r="AK12" s="13">
        <f>TIME(0,AI12,AJ12)</f>
        <v>5.4282407407407404E-3</v>
      </c>
      <c r="AL12" s="7">
        <v>1</v>
      </c>
      <c r="AM12" s="7">
        <f>AL$2-AL12</f>
        <v>0</v>
      </c>
      <c r="AN12" s="13">
        <f>AK12+TIME(0,0,AM12)</f>
        <v>5.4282407407407404E-3</v>
      </c>
      <c r="AO12" s="7">
        <f>RANK(AN12,AN$8:AN$17,1)</f>
        <v>4</v>
      </c>
      <c r="AP12" s="7">
        <f>VLOOKUP(AO12,'Место-баллы'!$A$3:$E$52,2,0)</f>
        <v>85</v>
      </c>
      <c r="AQ12" s="10"/>
      <c r="AR12" s="7">
        <v>143</v>
      </c>
      <c r="AS12" s="7">
        <f>RANK(AR12,AR$8:AR$17,0)</f>
        <v>1</v>
      </c>
      <c r="AT12" s="7">
        <f>VLOOKUP(AS12,'Место-баллы'!$A$3:$E$52,2,0)</f>
        <v>100</v>
      </c>
      <c r="AU12" s="10"/>
      <c r="AV12" s="7">
        <v>6</v>
      </c>
      <c r="AW12" s="7">
        <v>20</v>
      </c>
      <c r="AX12" s="13">
        <f>TIME(0,AV12,AW12)</f>
        <v>4.3981481481481484E-3</v>
      </c>
      <c r="AY12" s="7">
        <v>7</v>
      </c>
      <c r="AZ12" s="7">
        <v>6</v>
      </c>
      <c r="BA12" s="13">
        <f>TIME(0,AY12,AZ12)</f>
        <v>4.9305555555555552E-3</v>
      </c>
      <c r="BB12" s="7">
        <v>74</v>
      </c>
      <c r="BC12" s="7">
        <f>BB$2-BB12</f>
        <v>0</v>
      </c>
      <c r="BD12" s="13">
        <f>BA12+TIME(0,0,BC12)</f>
        <v>4.9305555555555552E-3</v>
      </c>
      <c r="BE12" s="7">
        <f>RANK(BD12,BD$8:BD$17,1)</f>
        <v>4</v>
      </c>
      <c r="BF12" s="7">
        <f>VLOOKUP(BE12,'Место-баллы'!$A$3:$E$52,2,0)</f>
        <v>85</v>
      </c>
      <c r="BG12" s="10"/>
      <c r="BH12" s="7">
        <v>6</v>
      </c>
      <c r="BI12" s="7">
        <v>13</v>
      </c>
      <c r="BJ12" s="13">
        <f>TIME(0,BH12,BI12)</f>
        <v>4.31712962962963E-3</v>
      </c>
      <c r="BK12" s="7">
        <v>7</v>
      </c>
      <c r="BL12" s="7">
        <v>5</v>
      </c>
      <c r="BM12" s="13">
        <f>TIME(0,BK12,BL12)</f>
        <v>4.9189814814814816E-3</v>
      </c>
      <c r="BN12" s="7">
        <v>67</v>
      </c>
      <c r="BO12" s="7">
        <f>BN$2-BN12</f>
        <v>1</v>
      </c>
      <c r="BP12" s="13">
        <f>BM12+TIME(0,0,BO12)</f>
        <v>4.9305555555555561E-3</v>
      </c>
      <c r="BQ12" s="7">
        <f>RANK(BP12,BP$8:BP$17,1)</f>
        <v>7</v>
      </c>
      <c r="BR12" s="7">
        <f>VLOOKUP(BQ12,'Место-баллы'!$A$3:$E$52,2,0)</f>
        <v>73</v>
      </c>
    </row>
    <row r="13" spans="2:73" x14ac:dyDescent="0.25">
      <c r="B13" s="7">
        <v>6</v>
      </c>
      <c r="C13" s="7">
        <f>SUMIF($I$1:$BR$1,1,$I13:$BR13)</f>
        <v>554</v>
      </c>
      <c r="D13" s="7">
        <f>VLOOKUP(B13,'Место-баллы'!$A$3:$E$52,5,0)</f>
        <v>41</v>
      </c>
      <c r="E13" s="10"/>
      <c r="F13" s="10" t="s">
        <v>95</v>
      </c>
      <c r="G13" s="10" t="s">
        <v>96</v>
      </c>
      <c r="H13" s="15"/>
      <c r="I13" s="10"/>
      <c r="J13" s="7">
        <v>135</v>
      </c>
      <c r="K13" s="7">
        <f>RANK(J13,J$8:J$17,0)</f>
        <v>3</v>
      </c>
      <c r="L13" s="7">
        <f>VLOOKUP(K13,'Место-баллы'!$A$3:$E$52,2,0)</f>
        <v>90</v>
      </c>
      <c r="M13" s="10"/>
      <c r="N13" s="7">
        <v>12</v>
      </c>
      <c r="O13" s="7">
        <v>5</v>
      </c>
      <c r="P13" s="13">
        <f>TIME(0,N13,O13)</f>
        <v>8.3912037037037045E-3</v>
      </c>
      <c r="Q13" s="7">
        <f>195+41</f>
        <v>236</v>
      </c>
      <c r="R13" s="7">
        <f>Q$2-Q13</f>
        <v>59</v>
      </c>
      <c r="S13" s="13">
        <f>P13+TIME(0,0,R13)</f>
        <v>9.0740740740740747E-3</v>
      </c>
      <c r="T13" s="7">
        <f>RANK(S13,S$8:S$17,1)</f>
        <v>7</v>
      </c>
      <c r="U13" s="7">
        <f>VLOOKUP(T13,'Место-баллы'!$A$3:$E$52,2,0)</f>
        <v>73</v>
      </c>
      <c r="V13" s="10"/>
      <c r="W13" s="7">
        <v>4</v>
      </c>
      <c r="X13" s="7">
        <v>16</v>
      </c>
      <c r="Y13" s="13">
        <f>TIME(0,W13,X13)</f>
        <v>2.9629629629629628E-3</v>
      </c>
      <c r="Z13" s="7">
        <v>5</v>
      </c>
      <c r="AA13" s="7">
        <v>54</v>
      </c>
      <c r="AB13" s="13">
        <f>TIME(0,Z13,AA13)</f>
        <v>4.0972222222222226E-3</v>
      </c>
      <c r="AC13" s="7">
        <v>42</v>
      </c>
      <c r="AD13" s="7">
        <f>AC$2-AC13</f>
        <v>0</v>
      </c>
      <c r="AE13" s="13">
        <f>AB13+TIME(0,0,AD13)</f>
        <v>4.0972222222222226E-3</v>
      </c>
      <c r="AF13" s="7">
        <f>RANK(AE13,AE$8:AE$17,1)</f>
        <v>7</v>
      </c>
      <c r="AG13" s="7">
        <f>VLOOKUP(AF13,'Место-баллы'!$A$3:$E$52,2,0)</f>
        <v>73</v>
      </c>
      <c r="AH13" s="10"/>
      <c r="AI13" s="7">
        <v>7</v>
      </c>
      <c r="AJ13" s="7">
        <v>58</v>
      </c>
      <c r="AK13" s="13">
        <f>TIME(0,AI13,AJ13)</f>
        <v>5.5324074074074078E-3</v>
      </c>
      <c r="AL13" s="7">
        <v>1</v>
      </c>
      <c r="AM13" s="7">
        <f>AL$2-AL13</f>
        <v>0</v>
      </c>
      <c r="AN13" s="13">
        <f>AK13+TIME(0,0,AM13)</f>
        <v>5.5324074074074078E-3</v>
      </c>
      <c r="AO13" s="7">
        <f>RANK(AN13,AN$8:AN$17,1)</f>
        <v>5</v>
      </c>
      <c r="AP13" s="7">
        <f>VLOOKUP(AO13,'Место-баллы'!$A$3:$E$52,2,0)</f>
        <v>80</v>
      </c>
      <c r="AQ13" s="10"/>
      <c r="AR13" s="7">
        <v>121</v>
      </c>
      <c r="AS13" s="7">
        <f>RANK(AR13,AR$8:AR$17,0)</f>
        <v>7</v>
      </c>
      <c r="AT13" s="7">
        <f>VLOOKUP(AS13,'Место-баллы'!$A$3:$E$52,2,0)</f>
        <v>73</v>
      </c>
      <c r="AU13" s="10"/>
      <c r="AV13" s="7">
        <v>6</v>
      </c>
      <c r="AW13" s="7">
        <v>34</v>
      </c>
      <c r="AX13" s="13">
        <f>TIME(0,AV13,AW13)</f>
        <v>4.5601851851851853E-3</v>
      </c>
      <c r="AY13" s="7">
        <v>7</v>
      </c>
      <c r="AZ13" s="7">
        <v>21</v>
      </c>
      <c r="BA13" s="13">
        <f>TIME(0,AY13,AZ13)</f>
        <v>5.1041666666666666E-3</v>
      </c>
      <c r="BB13" s="7">
        <v>74</v>
      </c>
      <c r="BC13" s="7">
        <f>BB$2-BB13</f>
        <v>0</v>
      </c>
      <c r="BD13" s="13">
        <f>BA13+TIME(0,0,BC13)</f>
        <v>5.1041666666666666E-3</v>
      </c>
      <c r="BE13" s="7">
        <f>RANK(BD13,BD$8:BD$17,1)</f>
        <v>6</v>
      </c>
      <c r="BF13" s="7">
        <f>VLOOKUP(BE13,'Место-баллы'!$A$3:$E$52,2,0)</f>
        <v>75</v>
      </c>
      <c r="BG13" s="10"/>
      <c r="BH13" s="7">
        <v>5</v>
      </c>
      <c r="BI13" s="7">
        <v>3</v>
      </c>
      <c r="BJ13" s="13">
        <f>TIME(0,BH13,BI13)</f>
        <v>3.5069444444444445E-3</v>
      </c>
      <c r="BK13" s="7">
        <v>6</v>
      </c>
      <c r="BL13" s="7">
        <v>3</v>
      </c>
      <c r="BM13" s="13">
        <f>TIME(0,BK13,BL13)</f>
        <v>4.2013888888888891E-3</v>
      </c>
      <c r="BN13" s="7">
        <v>68</v>
      </c>
      <c r="BO13" s="7">
        <f>BN$2-BN13</f>
        <v>0</v>
      </c>
      <c r="BP13" s="13">
        <f>BM13+TIME(0,0,BO13)</f>
        <v>4.2013888888888891E-3</v>
      </c>
      <c r="BQ13" s="7">
        <f>RANK(BP13,BP$8:BP$17,1)</f>
        <v>3</v>
      </c>
      <c r="BR13" s="7">
        <f>VLOOKUP(BQ13,'Место-баллы'!$A$3:$E$52,2,0)</f>
        <v>90</v>
      </c>
    </row>
    <row r="14" spans="2:73" x14ac:dyDescent="0.25">
      <c r="B14" s="7">
        <f>RANK(C14,C$8:C$17,0)</f>
        <v>7</v>
      </c>
      <c r="C14" s="7">
        <f>SUMIF($I$1:$BR$1,1,$I14:$BR14)</f>
        <v>540</v>
      </c>
      <c r="D14" s="7">
        <f>VLOOKUP(B14,'Место-баллы'!$A$3:$E$52,5,0)</f>
        <v>40</v>
      </c>
      <c r="E14" s="10"/>
      <c r="F14" s="10" t="s">
        <v>99</v>
      </c>
      <c r="G14" s="10" t="s">
        <v>54</v>
      </c>
      <c r="H14" s="15"/>
      <c r="I14" s="10"/>
      <c r="J14" s="7">
        <v>115</v>
      </c>
      <c r="K14" s="7">
        <f>RANK(J14,J$8:J$17,0)</f>
        <v>6</v>
      </c>
      <c r="L14" s="7">
        <f>VLOOKUP(K14,'Место-баллы'!$A$3:$E$52,2,0)</f>
        <v>75</v>
      </c>
      <c r="M14" s="10"/>
      <c r="N14" s="7">
        <v>12</v>
      </c>
      <c r="O14" s="7">
        <v>5</v>
      </c>
      <c r="P14" s="13">
        <f>TIME(0,N14,O14)</f>
        <v>8.3912037037037045E-3</v>
      </c>
      <c r="Q14" s="7">
        <f>195+53</f>
        <v>248</v>
      </c>
      <c r="R14" s="7">
        <f>Q$2-Q14</f>
        <v>47</v>
      </c>
      <c r="S14" s="13">
        <f>P14+TIME(0,0,R14)</f>
        <v>8.9351851851851866E-3</v>
      </c>
      <c r="T14" s="7">
        <f>RANK(S14,S$8:S$17,1)</f>
        <v>5</v>
      </c>
      <c r="U14" s="7">
        <f>VLOOKUP(T14,'Место-баллы'!$A$3:$E$52,2,0)</f>
        <v>80</v>
      </c>
      <c r="V14" s="10"/>
      <c r="W14" s="7">
        <v>4</v>
      </c>
      <c r="X14" s="7">
        <v>33</v>
      </c>
      <c r="Y14" s="13">
        <f>TIME(0,W14,X14)</f>
        <v>3.1597222222222222E-3</v>
      </c>
      <c r="Z14" s="7">
        <v>6</v>
      </c>
      <c r="AA14" s="7">
        <v>26</v>
      </c>
      <c r="AB14" s="13">
        <f>TIME(0,Z14,AA14)</f>
        <v>4.4675925925925924E-3</v>
      </c>
      <c r="AC14" s="7">
        <v>42</v>
      </c>
      <c r="AD14" s="7">
        <f>AC$2-AC14</f>
        <v>0</v>
      </c>
      <c r="AE14" s="13">
        <f>AB14+TIME(0,0,AD14)</f>
        <v>4.4675925925925924E-3</v>
      </c>
      <c r="AF14" s="7">
        <f>RANK(AE14,AE$8:AE$17,1)</f>
        <v>9</v>
      </c>
      <c r="AG14" s="7">
        <f>VLOOKUP(AF14,'Место-баллы'!$A$3:$E$52,2,0)</f>
        <v>69</v>
      </c>
      <c r="AH14" s="10"/>
      <c r="AI14" s="7">
        <v>8</v>
      </c>
      <c r="AJ14" s="7">
        <v>3</v>
      </c>
      <c r="AK14" s="13">
        <f>TIME(0,AI14,AJ14)</f>
        <v>5.5902777777777773E-3</v>
      </c>
      <c r="AL14" s="7">
        <v>1</v>
      </c>
      <c r="AM14" s="7">
        <f>AL$2-AL14</f>
        <v>0</v>
      </c>
      <c r="AN14" s="13">
        <f>AK14+TIME(0,0,AM14)</f>
        <v>5.5902777777777773E-3</v>
      </c>
      <c r="AO14" s="7">
        <f>RANK(AN14,AN$8:AN$17,1)</f>
        <v>6</v>
      </c>
      <c r="AP14" s="7">
        <f>VLOOKUP(AO14,'Место-баллы'!$A$3:$E$52,2,0)</f>
        <v>75</v>
      </c>
      <c r="AQ14" s="10"/>
      <c r="AR14" s="7">
        <v>119</v>
      </c>
      <c r="AS14" s="7">
        <f>RANK(AR14,AR$8:AR$17,0)</f>
        <v>8</v>
      </c>
      <c r="AT14" s="7">
        <f>VLOOKUP(AS14,'Место-баллы'!$A$3:$E$52,2,0)</f>
        <v>71</v>
      </c>
      <c r="AU14" s="10"/>
      <c r="AV14" s="7">
        <v>5</v>
      </c>
      <c r="AW14" s="7">
        <v>49</v>
      </c>
      <c r="AX14" s="13">
        <f>TIME(0,AV14,AW14)</f>
        <v>4.0393518518518521E-3</v>
      </c>
      <c r="AY14" s="7">
        <v>6</v>
      </c>
      <c r="AZ14" s="7">
        <v>46</v>
      </c>
      <c r="BA14" s="13">
        <f>TIME(0,AY14,AZ14)</f>
        <v>4.6990740740740743E-3</v>
      </c>
      <c r="BB14" s="7">
        <v>74</v>
      </c>
      <c r="BC14" s="7">
        <f>BB$2-BB14</f>
        <v>0</v>
      </c>
      <c r="BD14" s="13">
        <f>BA14+TIME(0,0,BC14)</f>
        <v>4.6990740740740743E-3</v>
      </c>
      <c r="BE14" s="7">
        <f>RANK(BD14,BD$8:BD$17,1)</f>
        <v>3</v>
      </c>
      <c r="BF14" s="7">
        <f>VLOOKUP(BE14,'Место-баллы'!$A$3:$E$52,2,0)</f>
        <v>90</v>
      </c>
      <c r="BG14" s="10"/>
      <c r="BH14" s="7">
        <v>5</v>
      </c>
      <c r="BI14" s="7">
        <v>57</v>
      </c>
      <c r="BJ14" s="13">
        <f>TIME(0,BH14,BI14)</f>
        <v>4.1319444444444442E-3</v>
      </c>
      <c r="BK14" s="7">
        <v>6</v>
      </c>
      <c r="BL14" s="7">
        <v>16</v>
      </c>
      <c r="BM14" s="13">
        <f>TIME(0,BK14,BL14)</f>
        <v>4.3518518518518515E-3</v>
      </c>
      <c r="BN14" s="7">
        <v>68</v>
      </c>
      <c r="BO14" s="7">
        <f>BN$2-BN14</f>
        <v>0</v>
      </c>
      <c r="BP14" s="13">
        <f>BM14+TIME(0,0,BO14)</f>
        <v>4.3518518518518515E-3</v>
      </c>
      <c r="BQ14" s="7">
        <f>RANK(BP14,BP$8:BP$17,1)</f>
        <v>5</v>
      </c>
      <c r="BR14" s="7">
        <f>VLOOKUP(BQ14,'Место-баллы'!$A$3:$E$52,2,0)</f>
        <v>80</v>
      </c>
    </row>
    <row r="15" spans="2:73" x14ac:dyDescent="0.25">
      <c r="B15" s="7">
        <f>RANK(C15,C$8:C$17,0)</f>
        <v>8</v>
      </c>
      <c r="C15" s="7">
        <f>SUMIF($I$1:$BR$1,1,$I15:$BR15)</f>
        <v>528</v>
      </c>
      <c r="D15" s="7">
        <f>VLOOKUP(B15,'Место-баллы'!$A$3:$E$52,5,0)</f>
        <v>39</v>
      </c>
      <c r="E15" s="10"/>
      <c r="F15" s="10" t="s">
        <v>97</v>
      </c>
      <c r="G15" s="10" t="s">
        <v>54</v>
      </c>
      <c r="H15" s="15"/>
      <c r="I15" s="10"/>
      <c r="J15" s="7">
        <v>106</v>
      </c>
      <c r="K15" s="7">
        <f>RANK(J15,J$8:J$17,0)</f>
        <v>8</v>
      </c>
      <c r="L15" s="7">
        <f>VLOOKUP(K15,'Место-баллы'!$A$3:$E$52,2,0)</f>
        <v>71</v>
      </c>
      <c r="M15" s="10"/>
      <c r="N15" s="7">
        <v>12</v>
      </c>
      <c r="O15" s="7">
        <v>5</v>
      </c>
      <c r="P15" s="13">
        <f>TIME(0,N15,O15)</f>
        <v>8.3912037037037045E-3</v>
      </c>
      <c r="Q15" s="7">
        <f>195+88</f>
        <v>283</v>
      </c>
      <c r="R15" s="7">
        <f>Q$2-Q15</f>
        <v>12</v>
      </c>
      <c r="S15" s="13">
        <f>P15+TIME(0,0,R15)</f>
        <v>8.5300925925925926E-3</v>
      </c>
      <c r="T15" s="7">
        <f>RANK(S15,S$8:S$17,1)</f>
        <v>4</v>
      </c>
      <c r="U15" s="7">
        <f>VLOOKUP(T15,'Место-баллы'!$A$3:$E$52,2,0)</f>
        <v>85</v>
      </c>
      <c r="V15" s="10"/>
      <c r="W15" s="7">
        <v>4</v>
      </c>
      <c r="X15" s="7">
        <v>14</v>
      </c>
      <c r="Y15" s="13">
        <f>TIME(0,W15,X15)</f>
        <v>2.9398148148148148E-3</v>
      </c>
      <c r="Z15" s="7">
        <v>5</v>
      </c>
      <c r="AA15" s="7">
        <v>49</v>
      </c>
      <c r="AB15" s="13">
        <f>TIME(0,Z15,AA15)</f>
        <v>4.0393518518518521E-3</v>
      </c>
      <c r="AC15" s="7">
        <v>42</v>
      </c>
      <c r="AD15" s="7">
        <f>AC$2-AC15</f>
        <v>0</v>
      </c>
      <c r="AE15" s="13">
        <f>AB15+TIME(0,0,AD15)</f>
        <v>4.0393518518518521E-3</v>
      </c>
      <c r="AF15" s="7">
        <f>RANK(AE15,AE$8:AE$17,1)</f>
        <v>6</v>
      </c>
      <c r="AG15" s="7">
        <f>VLOOKUP(AF15,'Место-баллы'!$A$3:$E$52,2,0)</f>
        <v>75</v>
      </c>
      <c r="AH15" s="10"/>
      <c r="AI15" s="7">
        <v>8</v>
      </c>
      <c r="AJ15" s="7">
        <v>28</v>
      </c>
      <c r="AK15" s="13">
        <f>TIME(0,AI15,AJ15)</f>
        <v>5.8796296296296296E-3</v>
      </c>
      <c r="AL15" s="7">
        <v>1</v>
      </c>
      <c r="AM15" s="7">
        <f>AL$2-AL15</f>
        <v>0</v>
      </c>
      <c r="AN15" s="13">
        <f>AK15+TIME(0,0,AM15)</f>
        <v>5.8796296296296296E-3</v>
      </c>
      <c r="AO15" s="7">
        <f>RANK(AN15,AN$8:AN$17,1)</f>
        <v>8</v>
      </c>
      <c r="AP15" s="7">
        <f>VLOOKUP(AO15,'Место-баллы'!$A$3:$E$52,2,0)</f>
        <v>71</v>
      </c>
      <c r="AQ15" s="10"/>
      <c r="AR15" s="7">
        <v>124</v>
      </c>
      <c r="AS15" s="7">
        <f>RANK(AR15,AR$8:AR$17,0)</f>
        <v>6</v>
      </c>
      <c r="AT15" s="7">
        <f>VLOOKUP(AS15,'Место-баллы'!$A$3:$E$52,2,0)</f>
        <v>75</v>
      </c>
      <c r="AU15" s="10"/>
      <c r="AV15" s="7">
        <v>6</v>
      </c>
      <c r="AW15" s="7">
        <v>32</v>
      </c>
      <c r="AX15" s="13">
        <f>TIME(0,AV15,AW15)</f>
        <v>4.5370370370370373E-3</v>
      </c>
      <c r="AY15" s="7">
        <v>7</v>
      </c>
      <c r="AZ15" s="7">
        <v>13</v>
      </c>
      <c r="BA15" s="13">
        <f>TIME(0,AY15,AZ15)</f>
        <v>5.0115740740740737E-3</v>
      </c>
      <c r="BB15" s="7">
        <v>74</v>
      </c>
      <c r="BC15" s="7">
        <f>BB$2-BB15</f>
        <v>0</v>
      </c>
      <c r="BD15" s="13">
        <f>BA15+TIME(0,0,BC15)</f>
        <v>5.0115740740740737E-3</v>
      </c>
      <c r="BE15" s="7">
        <f>RANK(BD15,BD$8:BD$17,1)</f>
        <v>5</v>
      </c>
      <c r="BF15" s="7">
        <f>VLOOKUP(BE15,'Место-баллы'!$A$3:$E$52,2,0)</f>
        <v>80</v>
      </c>
      <c r="BG15" s="10"/>
      <c r="BH15" s="7">
        <v>6</v>
      </c>
      <c r="BI15" s="7">
        <v>55</v>
      </c>
      <c r="BJ15" s="13">
        <f>TIME(0,BH15,BI15)</f>
        <v>4.8032407407407407E-3</v>
      </c>
      <c r="BK15" s="7">
        <v>7</v>
      </c>
      <c r="BL15" s="7">
        <v>5</v>
      </c>
      <c r="BM15" s="13">
        <f>TIME(0,BK15,BL15)</f>
        <v>4.9189814814814816E-3</v>
      </c>
      <c r="BN15" s="7">
        <v>67</v>
      </c>
      <c r="BO15" s="7">
        <f>BN$2-BN15</f>
        <v>1</v>
      </c>
      <c r="BP15" s="13">
        <f>BM15+TIME(0,0,BO15)</f>
        <v>4.9305555555555561E-3</v>
      </c>
      <c r="BQ15" s="7">
        <v>8</v>
      </c>
      <c r="BR15" s="7">
        <f>VLOOKUP(BQ15,'Место-баллы'!$A$3:$E$52,2,0)</f>
        <v>71</v>
      </c>
    </row>
    <row r="16" spans="2:73" x14ac:dyDescent="0.25">
      <c r="B16" s="7">
        <f>RANK(C16,C$8:C$17,0)</f>
        <v>9</v>
      </c>
      <c r="C16" s="7">
        <f>SUMIF($I$1:$BR$1,1,$I16:$BR16)</f>
        <v>494</v>
      </c>
      <c r="D16" s="7">
        <f>VLOOKUP(B16,'Место-баллы'!$A$3:$E$52,5,0)</f>
        <v>38</v>
      </c>
      <c r="E16" s="10"/>
      <c r="F16" s="10" t="s">
        <v>84</v>
      </c>
      <c r="G16" s="10" t="s">
        <v>23</v>
      </c>
      <c r="H16" s="15"/>
      <c r="I16" s="10"/>
      <c r="J16" s="7">
        <v>120</v>
      </c>
      <c r="K16" s="7">
        <f>RANK(J16,J$8:J$17,0)</f>
        <v>5</v>
      </c>
      <c r="L16" s="7">
        <f>VLOOKUP(K16,'Место-баллы'!$A$3:$E$52,2,0)</f>
        <v>80</v>
      </c>
      <c r="M16" s="10"/>
      <c r="N16" s="7">
        <v>12</v>
      </c>
      <c r="O16" s="7">
        <v>5</v>
      </c>
      <c r="P16" s="13">
        <f>TIME(0,N16,O16)</f>
        <v>8.3912037037037045E-3</v>
      </c>
      <c r="Q16" s="7">
        <v>184</v>
      </c>
      <c r="R16" s="7">
        <f>Q$2-Q16</f>
        <v>111</v>
      </c>
      <c r="S16" s="13">
        <f>P16+TIME(0,0,R16)</f>
        <v>9.6759259259259264E-3</v>
      </c>
      <c r="T16" s="7">
        <f>RANK(S16,S$8:S$17,1)</f>
        <v>10</v>
      </c>
      <c r="U16" s="7">
        <f>VLOOKUP(T16,'Место-баллы'!$A$3:$E$52,2,0)</f>
        <v>67</v>
      </c>
      <c r="V16" s="10"/>
      <c r="W16" s="7">
        <v>5</v>
      </c>
      <c r="X16" s="7">
        <v>15</v>
      </c>
      <c r="Y16" s="13">
        <f>TIME(0,W16,X16)</f>
        <v>3.6458333333333334E-3</v>
      </c>
      <c r="Z16" s="7">
        <v>7</v>
      </c>
      <c r="AA16" s="7">
        <v>5</v>
      </c>
      <c r="AB16" s="13">
        <f>TIME(0,Z16,AA16)</f>
        <v>4.9189814814814816E-3</v>
      </c>
      <c r="AC16" s="7">
        <v>41</v>
      </c>
      <c r="AD16" s="7">
        <f>AC$2-AC16</f>
        <v>1</v>
      </c>
      <c r="AE16" s="13">
        <f>AB16+TIME(0,0,AD16)</f>
        <v>4.9305555555555561E-3</v>
      </c>
      <c r="AF16" s="7">
        <f>RANK(AE16,AE$8:AE$17,1)</f>
        <v>10</v>
      </c>
      <c r="AG16" s="7">
        <f>VLOOKUP(AF16,'Место-баллы'!$A$3:$E$52,2,0)</f>
        <v>67</v>
      </c>
      <c r="AH16" s="10"/>
      <c r="AI16" s="7">
        <v>8</v>
      </c>
      <c r="AJ16" s="7">
        <v>33</v>
      </c>
      <c r="AK16" s="13">
        <f>TIME(0,AI16,AJ16)</f>
        <v>5.9375000000000001E-3</v>
      </c>
      <c r="AL16" s="7">
        <v>1</v>
      </c>
      <c r="AM16" s="7">
        <f>AL$2-AL16</f>
        <v>0</v>
      </c>
      <c r="AN16" s="13">
        <f>AK16+TIME(0,0,AM16)</f>
        <v>5.9375000000000001E-3</v>
      </c>
      <c r="AO16" s="7">
        <f>RANK(AN16,AN$8:AN$17,1)</f>
        <v>9</v>
      </c>
      <c r="AP16" s="7">
        <f>VLOOKUP(AO16,'Место-баллы'!$A$3:$E$52,2,0)</f>
        <v>69</v>
      </c>
      <c r="AQ16" s="10"/>
      <c r="AR16" s="7">
        <v>97</v>
      </c>
      <c r="AS16" s="7">
        <f>RANK(AR16,AR$8:AR$17,0)</f>
        <v>9</v>
      </c>
      <c r="AT16" s="7">
        <f>VLOOKUP(AS16,'Место-баллы'!$A$3:$E$52,2,0)</f>
        <v>69</v>
      </c>
      <c r="AU16" s="10"/>
      <c r="AV16" s="7">
        <v>6</v>
      </c>
      <c r="AW16" s="7">
        <v>20</v>
      </c>
      <c r="AX16" s="13">
        <f>TIME(0,AV16,AW16)</f>
        <v>4.3981481481481484E-3</v>
      </c>
      <c r="AY16" s="7">
        <v>7</v>
      </c>
      <c r="AZ16" s="7">
        <v>39</v>
      </c>
      <c r="BA16" s="13">
        <f>TIME(0,AY16,AZ16)</f>
        <v>5.3125000000000004E-3</v>
      </c>
      <c r="BB16" s="7">
        <v>74</v>
      </c>
      <c r="BC16" s="7">
        <f>BB$2-BB16</f>
        <v>0</v>
      </c>
      <c r="BD16" s="13">
        <f>BA16+TIME(0,0,BC16)</f>
        <v>5.3125000000000004E-3</v>
      </c>
      <c r="BE16" s="7">
        <f>RANK(BD16,BD$8:BD$17,1)</f>
        <v>7</v>
      </c>
      <c r="BF16" s="7">
        <f>VLOOKUP(BE16,'Место-баллы'!$A$3:$E$52,2,0)</f>
        <v>73</v>
      </c>
      <c r="BG16" s="10"/>
      <c r="BH16" s="7"/>
      <c r="BI16" s="7"/>
      <c r="BJ16" s="13"/>
      <c r="BK16" s="7">
        <v>7</v>
      </c>
      <c r="BL16" s="7">
        <v>5</v>
      </c>
      <c r="BM16" s="13">
        <f>TIME(0,BK16,BL16)</f>
        <v>4.9189814814814816E-3</v>
      </c>
      <c r="BN16" s="7">
        <v>65</v>
      </c>
      <c r="BO16" s="7">
        <f>BN$2-BN16</f>
        <v>3</v>
      </c>
      <c r="BP16" s="13">
        <f>BM16+TIME(0,0,BO16)</f>
        <v>4.9537037037037041E-3</v>
      </c>
      <c r="BQ16" s="7">
        <f>RANK(BP16,BP$8:BP$17,1)</f>
        <v>9</v>
      </c>
      <c r="BR16" s="7">
        <f>VLOOKUP(BQ16,'Место-баллы'!$A$3:$E$52,2,0)</f>
        <v>69</v>
      </c>
    </row>
    <row r="17" spans="2:70" x14ac:dyDescent="0.25">
      <c r="B17" s="7">
        <f>RANK(C17,C$8:C$17,0)</f>
        <v>10</v>
      </c>
      <c r="C17" s="7">
        <f>SUMIF($I$1:$BR$1,1,$I17:$BR17)</f>
        <v>241</v>
      </c>
      <c r="D17" s="7">
        <f>VLOOKUP(B17,'Место-баллы'!$A$3:$E$52,5,0)</f>
        <v>37</v>
      </c>
      <c r="E17" s="10"/>
      <c r="F17" s="10" t="s">
        <v>98</v>
      </c>
      <c r="G17" s="10" t="s">
        <v>54</v>
      </c>
      <c r="H17" s="15"/>
      <c r="I17" s="10"/>
      <c r="J17" s="7">
        <v>121</v>
      </c>
      <c r="K17" s="7">
        <f>RANK(J17,J$8:J$17,0)</f>
        <v>4</v>
      </c>
      <c r="L17" s="7">
        <f>VLOOKUP(K17,'Место-баллы'!$A$3:$E$52,2,0)</f>
        <v>85</v>
      </c>
      <c r="M17" s="10"/>
      <c r="N17" s="7">
        <v>12</v>
      </c>
      <c r="O17" s="7">
        <v>5</v>
      </c>
      <c r="P17" s="13">
        <f>TIME(0,N17,O17)</f>
        <v>8.3912037037037045E-3</v>
      </c>
      <c r="Q17" s="7">
        <v>197</v>
      </c>
      <c r="R17" s="7">
        <f>Q$2-Q17</f>
        <v>98</v>
      </c>
      <c r="S17" s="13">
        <f>P17+TIME(0,0,R17)</f>
        <v>9.5254629629629647E-3</v>
      </c>
      <c r="T17" s="7">
        <f>RANK(S17,S$8:S$17,1)</f>
        <v>8</v>
      </c>
      <c r="U17" s="7">
        <f>VLOOKUP(T17,'Место-баллы'!$A$3:$E$52,2,0)</f>
        <v>71</v>
      </c>
      <c r="V17" s="10"/>
      <c r="W17" s="7">
        <v>4</v>
      </c>
      <c r="X17" s="7">
        <v>8</v>
      </c>
      <c r="Y17" s="13">
        <f>TIME(0,W17,X17)</f>
        <v>2.8703703703703703E-3</v>
      </c>
      <c r="Z17" s="7">
        <v>5</v>
      </c>
      <c r="AA17" s="7">
        <v>44</v>
      </c>
      <c r="AB17" s="13">
        <f>TIME(0,Z17,AA17)</f>
        <v>3.9814814814814817E-3</v>
      </c>
      <c r="AC17" s="7">
        <v>42</v>
      </c>
      <c r="AD17" s="7">
        <f>AC$2-AC17</f>
        <v>0</v>
      </c>
      <c r="AE17" s="13">
        <f>AB17+TIME(0,0,AD17)</f>
        <v>3.9814814814814817E-3</v>
      </c>
      <c r="AF17" s="7">
        <f>RANK(AE17,AE$8:AE$17,1)</f>
        <v>4</v>
      </c>
      <c r="AG17" s="7">
        <f>VLOOKUP(AF17,'Место-баллы'!$A$3:$E$52,2,0)</f>
        <v>85</v>
      </c>
      <c r="AH17" s="10"/>
      <c r="AI17" s="7"/>
      <c r="AJ17" s="7"/>
      <c r="AK17" s="13"/>
      <c r="AL17" s="7"/>
      <c r="AM17" s="7"/>
      <c r="AN17" s="13"/>
      <c r="AO17" s="7"/>
      <c r="AP17" s="7">
        <v>0</v>
      </c>
      <c r="AQ17" s="10"/>
      <c r="AR17" s="7"/>
      <c r="AS17" s="7"/>
      <c r="AT17" s="7">
        <v>0</v>
      </c>
      <c r="AU17" s="10"/>
      <c r="AV17" s="7"/>
      <c r="AW17" s="7"/>
      <c r="AX17" s="13"/>
      <c r="AY17" s="7"/>
      <c r="AZ17" s="7"/>
      <c r="BA17" s="13"/>
      <c r="BB17" s="7"/>
      <c r="BC17" s="7"/>
      <c r="BD17" s="13"/>
      <c r="BE17" s="7"/>
      <c r="BF17" s="7">
        <v>0</v>
      </c>
      <c r="BG17" s="10"/>
      <c r="BH17" s="7"/>
      <c r="BI17" s="7"/>
      <c r="BJ17" s="13"/>
      <c r="BK17" s="7"/>
      <c r="BL17" s="7"/>
      <c r="BM17" s="13"/>
      <c r="BN17" s="7"/>
      <c r="BO17" s="7"/>
      <c r="BP17" s="13"/>
      <c r="BQ17" s="7"/>
      <c r="BR17" s="7">
        <v>0</v>
      </c>
    </row>
    <row r="18" spans="2:70" ht="15.75" customHeight="1" x14ac:dyDescent="0.25"/>
    <row r="19" spans="2:70" ht="15.75" customHeight="1" x14ac:dyDescent="0.25"/>
    <row r="20" spans="2:70" ht="15.75" customHeight="1" x14ac:dyDescent="0.25"/>
    <row r="21" spans="2:70" ht="15.75" customHeight="1" x14ac:dyDescent="0.25"/>
    <row r="22" spans="2:70" ht="15.75" customHeight="1" x14ac:dyDescent="0.25"/>
    <row r="23" spans="2:70" ht="15.75" customHeight="1" x14ac:dyDescent="0.25"/>
    <row r="24" spans="2:70" ht="15.75" customHeight="1" x14ac:dyDescent="0.25"/>
    <row r="25" spans="2:70" ht="15.75" customHeight="1" x14ac:dyDescent="0.25"/>
    <row r="26" spans="2:70" ht="15.75" customHeight="1" x14ac:dyDescent="0.25"/>
    <row r="27" spans="2:70" ht="15.75" customHeight="1" x14ac:dyDescent="0.25"/>
    <row r="28" spans="2:70" ht="15.75" customHeight="1" x14ac:dyDescent="0.25"/>
    <row r="29" spans="2:70" ht="15.75" customHeight="1" x14ac:dyDescent="0.25"/>
    <row r="30" spans="2:70" ht="15.75" customHeight="1" x14ac:dyDescent="0.25"/>
    <row r="31" spans="2:70" ht="15.75" customHeight="1" x14ac:dyDescent="0.25"/>
    <row r="32" spans="2:7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</sheetData>
  <autoFilter ref="B7:BR7" xr:uid="{D529E903-D6D4-4953-98D9-990DFF2AE683}">
    <sortState xmlns:xlrd2="http://schemas.microsoft.com/office/spreadsheetml/2017/richdata2" ref="B8:BR17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B2AA-F0D2-4B62-83CA-23EC0597CEDE}">
  <sheetPr>
    <pageSetUpPr fitToPage="1"/>
  </sheetPr>
  <dimension ref="B1:BR46"/>
  <sheetViews>
    <sheetView zoomScaleNormal="100" workbookViewId="0">
      <pane xSplit="6" ySplit="7" topLeftCell="I8" activePane="bottomRight" state="frozen"/>
      <selection pane="topRight" activeCell="G1" sqref="G1"/>
      <selection pane="bottomLeft" activeCell="A8" sqref="A8"/>
      <selection pane="bottomRight" activeCell="L18" sqref="L18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22.28515625" bestFit="1" customWidth="1"/>
    <col min="7" max="7" width="17.710937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/>
    <col min="17" max="17" width="6.85546875" hidden="1" customWidth="1" outlineLevel="1" collapsed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 collapsed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customWidth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bestFit="1" customWidth="1" collapsed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50+15+2+1</f>
        <v>68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41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RANK(C8,C$8:C$16,0)</f>
        <v>1</v>
      </c>
      <c r="C8" s="7">
        <f>SUMIF($I$1:$BR$1,1,$I8:$BR8)</f>
        <v>680</v>
      </c>
      <c r="D8" s="7">
        <f>VLOOKUP(B8,'Место-баллы'!$A$3:$E$52,5,0)</f>
        <v>50</v>
      </c>
      <c r="E8" s="10"/>
      <c r="F8" s="10" t="s">
        <v>53</v>
      </c>
      <c r="G8" s="10" t="s">
        <v>54</v>
      </c>
      <c r="H8" s="15"/>
      <c r="I8" s="10"/>
      <c r="J8" s="7">
        <v>76</v>
      </c>
      <c r="K8" s="7">
        <f>RANK(J8,J$8:J$16,0)</f>
        <v>1</v>
      </c>
      <c r="L8" s="7">
        <f>VLOOKUP(K8,'Место-баллы'!$A$3:$E$52,2,0)</f>
        <v>100</v>
      </c>
      <c r="M8" s="10"/>
      <c r="N8" s="7">
        <v>12</v>
      </c>
      <c r="O8" s="7">
        <v>5</v>
      </c>
      <c r="P8" s="13">
        <f>TIME(0,N8,O8)</f>
        <v>8.3912037037037045E-3</v>
      </c>
      <c r="Q8" s="7">
        <f>195+49</f>
        <v>244</v>
      </c>
      <c r="R8" s="7">
        <f>Q$2-Q8</f>
        <v>51</v>
      </c>
      <c r="S8" s="13">
        <f>P8+TIME(0,0,R8)</f>
        <v>8.9814814814814826E-3</v>
      </c>
      <c r="T8" s="7">
        <f>RANK(S8,S$8:S$16,1)</f>
        <v>1</v>
      </c>
      <c r="U8" s="7">
        <f>VLOOKUP(T8,'Место-баллы'!$A$3:$E$52,2,0)</f>
        <v>100</v>
      </c>
      <c r="V8" s="10"/>
      <c r="W8" s="7">
        <v>4</v>
      </c>
      <c r="X8" s="7">
        <v>16</v>
      </c>
      <c r="Y8" s="13">
        <f>TIME(0,W8,X8)</f>
        <v>2.9629629629629628E-3</v>
      </c>
      <c r="Z8" s="7">
        <v>6</v>
      </c>
      <c r="AA8" s="7">
        <v>4</v>
      </c>
      <c r="AB8" s="13">
        <f>TIME(0,Z8,AA8)</f>
        <v>4.2129629629629626E-3</v>
      </c>
      <c r="AC8" s="7">
        <v>42</v>
      </c>
      <c r="AD8" s="7">
        <f>AC$2-AC8</f>
        <v>0</v>
      </c>
      <c r="AE8" s="13">
        <f>AB8+TIME(0,0,AD8)</f>
        <v>4.2129629629629626E-3</v>
      </c>
      <c r="AF8" s="7">
        <f>RANK(AE8,AE$8:AE$16,1)</f>
        <v>1</v>
      </c>
      <c r="AG8" s="7">
        <f>VLOOKUP(AF8,'Место-баллы'!$A$3:$E$52,2,0)</f>
        <v>100</v>
      </c>
      <c r="AH8" s="10"/>
      <c r="AI8" s="7">
        <v>9</v>
      </c>
      <c r="AJ8" s="7">
        <v>0</v>
      </c>
      <c r="AK8" s="13">
        <f>TIME(0,AI8,AJ8)</f>
        <v>6.2500000000000003E-3</v>
      </c>
      <c r="AL8" s="7">
        <v>1</v>
      </c>
      <c r="AM8" s="7">
        <f>AL$2-AL8</f>
        <v>0</v>
      </c>
      <c r="AN8" s="13">
        <f>AK8+TIME(0,0,AM8)</f>
        <v>6.2500000000000003E-3</v>
      </c>
      <c r="AO8" s="7">
        <f>RANK(AN8,AN$8:AN$16,1)</f>
        <v>3</v>
      </c>
      <c r="AP8" s="7">
        <f>VLOOKUP(AO8,'Место-баллы'!$A$3:$E$52,2,0)</f>
        <v>90</v>
      </c>
      <c r="AQ8" s="10"/>
      <c r="AR8" s="7">
        <v>84</v>
      </c>
      <c r="AS8" s="7">
        <f>RANK(AR8,AR$8:AR$16,0)</f>
        <v>2</v>
      </c>
      <c r="AT8" s="7">
        <f>VLOOKUP(AS8,'Место-баллы'!$A$3:$E$52,2,0)</f>
        <v>95</v>
      </c>
      <c r="AU8" s="10"/>
      <c r="AV8" s="7">
        <v>6</v>
      </c>
      <c r="AW8" s="7">
        <v>25</v>
      </c>
      <c r="AX8" s="13">
        <f>TIME(0,AV8,AW8)</f>
        <v>4.4560185185185189E-3</v>
      </c>
      <c r="AY8" s="7">
        <v>7</v>
      </c>
      <c r="AZ8" s="7">
        <v>21</v>
      </c>
      <c r="BA8" s="13">
        <f>TIME(0,AY8,AZ8)</f>
        <v>5.1041666666666666E-3</v>
      </c>
      <c r="BB8" s="7">
        <v>74</v>
      </c>
      <c r="BC8" s="7">
        <f>BB$2-BB8</f>
        <v>0</v>
      </c>
      <c r="BD8" s="13">
        <f>BA8+TIME(0,0,BC8)</f>
        <v>5.1041666666666666E-3</v>
      </c>
      <c r="BE8" s="7">
        <f>RANK(BD8,BD$8:BD$16,1)</f>
        <v>1</v>
      </c>
      <c r="BF8" s="7">
        <f>VLOOKUP(BE8,'Место-баллы'!$A$3:$E$52,2,0)</f>
        <v>100</v>
      </c>
      <c r="BG8" s="10"/>
      <c r="BH8" s="7">
        <v>6</v>
      </c>
      <c r="BI8" s="7">
        <v>40</v>
      </c>
      <c r="BJ8" s="13">
        <f>TIME(0,BH8,BI8)</f>
        <v>4.6296296296296294E-3</v>
      </c>
      <c r="BK8" s="7">
        <v>7</v>
      </c>
      <c r="BL8" s="7">
        <v>5</v>
      </c>
      <c r="BM8" s="13">
        <f>TIME(0,BK8,BL8)</f>
        <v>4.9189814814814816E-3</v>
      </c>
      <c r="BN8" s="7">
        <v>67</v>
      </c>
      <c r="BO8" s="7">
        <f>BN$2-BN8</f>
        <v>1</v>
      </c>
      <c r="BP8" s="13">
        <f>BM8+TIME(0,0,BO8)</f>
        <v>4.9305555555555561E-3</v>
      </c>
      <c r="BQ8" s="7">
        <v>2</v>
      </c>
      <c r="BR8" s="7">
        <f>VLOOKUP(BQ8,'Место-баллы'!$A$3:$E$52,2,0)</f>
        <v>95</v>
      </c>
    </row>
    <row r="9" spans="2:70" x14ac:dyDescent="0.25">
      <c r="B9" s="7">
        <f>RANK(C9,C$8:C$16,0)</f>
        <v>2</v>
      </c>
      <c r="C9" s="7">
        <f>SUMIF($I$1:$BR$1,1,$I9:$BR9)</f>
        <v>613</v>
      </c>
      <c r="D9" s="7">
        <f>VLOOKUP(B9,'Место-баллы'!$A$3:$E$52,5,0)</f>
        <v>48</v>
      </c>
      <c r="E9" s="10"/>
      <c r="F9" s="10" t="s">
        <v>49</v>
      </c>
      <c r="G9" s="10" t="s">
        <v>50</v>
      </c>
      <c r="H9" s="15"/>
      <c r="I9" s="10"/>
      <c r="J9" s="7">
        <v>63</v>
      </c>
      <c r="K9" s="7">
        <f>RANK(J9,J$8:J$16,0)</f>
        <v>5</v>
      </c>
      <c r="L9" s="7">
        <f>VLOOKUP(K9,'Место-баллы'!$A$3:$E$52,2,0)</f>
        <v>80</v>
      </c>
      <c r="M9" s="10"/>
      <c r="N9" s="7">
        <v>12</v>
      </c>
      <c r="O9" s="7">
        <v>5</v>
      </c>
      <c r="P9" s="13">
        <f>TIME(0,N9,O9)</f>
        <v>8.3912037037037045E-3</v>
      </c>
      <c r="Q9" s="7">
        <v>187</v>
      </c>
      <c r="R9" s="7">
        <f>Q$2-Q9</f>
        <v>108</v>
      </c>
      <c r="S9" s="13">
        <f>P9+TIME(0,0,R9)</f>
        <v>9.6412037037037039E-3</v>
      </c>
      <c r="T9" s="7">
        <f>RANK(S9,S$8:S$16,1)</f>
        <v>2</v>
      </c>
      <c r="U9" s="7">
        <f>VLOOKUP(T9,'Место-баллы'!$A$3:$E$52,2,0)</f>
        <v>95</v>
      </c>
      <c r="V9" s="10"/>
      <c r="W9" s="7">
        <v>4</v>
      </c>
      <c r="X9" s="7">
        <v>25</v>
      </c>
      <c r="Y9" s="13">
        <f>TIME(0,W9,X9)</f>
        <v>3.0671296296296297E-3</v>
      </c>
      <c r="Z9" s="7">
        <v>6</v>
      </c>
      <c r="AA9" s="7">
        <v>21</v>
      </c>
      <c r="AB9" s="13">
        <f>TIME(0,Z9,AA9)</f>
        <v>4.409722222222222E-3</v>
      </c>
      <c r="AC9" s="7">
        <v>42</v>
      </c>
      <c r="AD9" s="7">
        <f>AC$2-AC9</f>
        <v>0</v>
      </c>
      <c r="AE9" s="13">
        <f>AB9+TIME(0,0,AD9)</f>
        <v>4.409722222222222E-3</v>
      </c>
      <c r="AF9" s="7">
        <f>RANK(AE9,AE$8:AE$16,1)</f>
        <v>4</v>
      </c>
      <c r="AG9" s="7">
        <f>VLOOKUP(AF9,'Место-баллы'!$A$3:$E$52,2,0)</f>
        <v>85</v>
      </c>
      <c r="AH9" s="10"/>
      <c r="AI9" s="7">
        <v>8</v>
      </c>
      <c r="AJ9" s="7">
        <v>54</v>
      </c>
      <c r="AK9" s="13">
        <f>TIME(0,AI9,AJ9)</f>
        <v>6.1805555555555555E-3</v>
      </c>
      <c r="AL9" s="7">
        <v>1</v>
      </c>
      <c r="AM9" s="7">
        <f>AL$2-AL9</f>
        <v>0</v>
      </c>
      <c r="AN9" s="13">
        <f>AK9+TIME(0,0,AM9)</f>
        <v>6.1805555555555555E-3</v>
      </c>
      <c r="AO9" s="7">
        <f>RANK(AN9,AN$8:AN$16,1)</f>
        <v>2</v>
      </c>
      <c r="AP9" s="7">
        <f>VLOOKUP(AO9,'Место-баллы'!$A$3:$E$52,2,0)</f>
        <v>95</v>
      </c>
      <c r="AQ9" s="10"/>
      <c r="AR9" s="7">
        <v>86</v>
      </c>
      <c r="AS9" s="7">
        <f>RANK(AR9,AR$8:AR$16,0)</f>
        <v>1</v>
      </c>
      <c r="AT9" s="7">
        <f>VLOOKUP(AS9,'Место-баллы'!$A$3:$E$52,2,0)</f>
        <v>100</v>
      </c>
      <c r="AU9" s="10"/>
      <c r="AV9" s="7"/>
      <c r="AW9" s="7"/>
      <c r="AX9" s="13"/>
      <c r="AY9" s="7">
        <v>15</v>
      </c>
      <c r="AZ9" s="7">
        <v>5</v>
      </c>
      <c r="BA9" s="13">
        <f>TIME(0,AY9,AZ9)</f>
        <v>1.0474537037037037E-2</v>
      </c>
      <c r="BB9" s="7">
        <f>52+16</f>
        <v>68</v>
      </c>
      <c r="BC9" s="7">
        <f>BB$2-BB9</f>
        <v>6</v>
      </c>
      <c r="BD9" s="13">
        <f>BA9+TIME(0,0,BC9)</f>
        <v>1.0543981481481482E-2</v>
      </c>
      <c r="BE9" s="7">
        <f>RANK(BD9,BD$8:BD$16,1)</f>
        <v>7</v>
      </c>
      <c r="BF9" s="7">
        <f>VLOOKUP(BE9,'Место-баллы'!$A$3:$E$52,2,0)</f>
        <v>73</v>
      </c>
      <c r="BG9" s="10"/>
      <c r="BH9" s="7"/>
      <c r="BI9" s="7"/>
      <c r="BJ9" s="13"/>
      <c r="BK9" s="7">
        <v>7</v>
      </c>
      <c r="BL9" s="7">
        <v>5</v>
      </c>
      <c r="BM9" s="13">
        <f>TIME(0,BK9,BL9)</f>
        <v>4.9189814814814816E-3</v>
      </c>
      <c r="BN9" s="7">
        <v>63</v>
      </c>
      <c r="BO9" s="7">
        <f>BN$2-BN9</f>
        <v>5</v>
      </c>
      <c r="BP9" s="13">
        <f>BM9+TIME(0,0,BO9)</f>
        <v>4.9768518518518521E-3</v>
      </c>
      <c r="BQ9" s="7">
        <f>RANK(BP9,BP$8:BP$16,1)</f>
        <v>4</v>
      </c>
      <c r="BR9" s="7">
        <f>VLOOKUP(BQ9,'Место-баллы'!$A$3:$E$52,2,0)</f>
        <v>85</v>
      </c>
    </row>
    <row r="10" spans="2:70" x14ac:dyDescent="0.25">
      <c r="B10" s="7">
        <f>RANK(C10,C$8:C$16,0)</f>
        <v>3</v>
      </c>
      <c r="C10" s="7">
        <f>SUMIF($I$1:$BR$1,1,$I10:$BR10)</f>
        <v>609</v>
      </c>
      <c r="D10" s="7">
        <f>VLOOKUP(B10,'Место-баллы'!$A$3:$E$52,5,0)</f>
        <v>46</v>
      </c>
      <c r="E10" s="10"/>
      <c r="F10" s="10" t="s">
        <v>59</v>
      </c>
      <c r="G10" s="10" t="s">
        <v>54</v>
      </c>
      <c r="H10" s="15"/>
      <c r="I10" s="10"/>
      <c r="J10" s="7">
        <v>75</v>
      </c>
      <c r="K10" s="7">
        <f>RANK(J10,J$8:J$16,0)</f>
        <v>2</v>
      </c>
      <c r="L10" s="7">
        <f>VLOOKUP(K10,'Место-баллы'!$A$3:$E$52,2,0)</f>
        <v>95</v>
      </c>
      <c r="M10" s="10"/>
      <c r="N10" s="7">
        <v>12</v>
      </c>
      <c r="O10" s="7">
        <v>5</v>
      </c>
      <c r="P10" s="13">
        <f>TIME(0,N10,O10)</f>
        <v>8.3912037037037045E-3</v>
      </c>
      <c r="Q10" s="7">
        <v>184</v>
      </c>
      <c r="R10" s="7">
        <f>Q$2-Q10</f>
        <v>111</v>
      </c>
      <c r="S10" s="13">
        <f>P10+TIME(0,0,R10)</f>
        <v>9.6759259259259264E-3</v>
      </c>
      <c r="T10" s="7">
        <f>RANK(S10,S$8:S$16,1)</f>
        <v>3</v>
      </c>
      <c r="U10" s="7">
        <f>VLOOKUP(T10,'Место-баллы'!$A$3:$E$52,2,0)</f>
        <v>90</v>
      </c>
      <c r="V10" s="10"/>
      <c r="W10" s="7">
        <v>4</v>
      </c>
      <c r="X10" s="7">
        <v>25</v>
      </c>
      <c r="Y10" s="13">
        <f>TIME(0,W10,X10)</f>
        <v>3.0671296296296297E-3</v>
      </c>
      <c r="Z10" s="7">
        <v>6</v>
      </c>
      <c r="AA10" s="7">
        <v>44</v>
      </c>
      <c r="AB10" s="13">
        <f>TIME(0,Z10,AA10)</f>
        <v>4.6759259259259263E-3</v>
      </c>
      <c r="AC10" s="7">
        <v>42</v>
      </c>
      <c r="AD10" s="7">
        <f>AC$2-AC10</f>
        <v>0</v>
      </c>
      <c r="AE10" s="13">
        <f>AB10+TIME(0,0,AD10)</f>
        <v>4.6759259259259263E-3</v>
      </c>
      <c r="AF10" s="7">
        <f>RANK(AE10,AE$8:AE$16,1)</f>
        <v>5</v>
      </c>
      <c r="AG10" s="7">
        <f>VLOOKUP(AF10,'Место-баллы'!$A$3:$E$52,2,0)</f>
        <v>80</v>
      </c>
      <c r="AH10" s="10"/>
      <c r="AI10" s="7">
        <v>9</v>
      </c>
      <c r="AJ10" s="7">
        <v>30</v>
      </c>
      <c r="AK10" s="13">
        <f>TIME(0,AI10,AJ10)</f>
        <v>6.5972222222222222E-3</v>
      </c>
      <c r="AL10" s="7">
        <v>1</v>
      </c>
      <c r="AM10" s="7">
        <f>AL$2-AL10</f>
        <v>0</v>
      </c>
      <c r="AN10" s="13">
        <f>AK10+TIME(0,0,AM10)</f>
        <v>6.5972222222222222E-3</v>
      </c>
      <c r="AO10" s="7">
        <f>RANK(AN10,AN$8:AN$16,1)</f>
        <v>5</v>
      </c>
      <c r="AP10" s="7">
        <f>VLOOKUP(AO10,'Место-баллы'!$A$3:$E$52,2,0)</f>
        <v>80</v>
      </c>
      <c r="AQ10" s="10"/>
      <c r="AR10" s="7">
        <v>60</v>
      </c>
      <c r="AS10" s="7">
        <f>RANK(AR10,AR$8:AR$16,0)</f>
        <v>9</v>
      </c>
      <c r="AT10" s="7">
        <f>VLOOKUP(AS10,'Место-баллы'!$A$3:$E$52,2,0)</f>
        <v>69</v>
      </c>
      <c r="AU10" s="10"/>
      <c r="AV10" s="7">
        <v>6</v>
      </c>
      <c r="AW10" s="7">
        <v>42</v>
      </c>
      <c r="AX10" s="13">
        <f>TIME(0,AV10,AW10)</f>
        <v>4.6527777777777774E-3</v>
      </c>
      <c r="AY10" s="7">
        <v>8</v>
      </c>
      <c r="AZ10" s="7">
        <v>20</v>
      </c>
      <c r="BA10" s="13">
        <f>TIME(0,AY10,AZ10)</f>
        <v>5.7870370370370367E-3</v>
      </c>
      <c r="BB10" s="7">
        <v>74</v>
      </c>
      <c r="BC10" s="7">
        <f>BB$2-BB10</f>
        <v>0</v>
      </c>
      <c r="BD10" s="13">
        <f>BA10+TIME(0,0,BC10)</f>
        <v>5.7870370370370367E-3</v>
      </c>
      <c r="BE10" s="7">
        <f>RANK(BD10,BD$8:BD$16,1)</f>
        <v>2</v>
      </c>
      <c r="BF10" s="7">
        <f>VLOOKUP(BE10,'Место-баллы'!$A$3:$E$52,2,0)</f>
        <v>95</v>
      </c>
      <c r="BG10" s="10"/>
      <c r="BH10" s="7">
        <v>5</v>
      </c>
      <c r="BI10" s="7">
        <v>45</v>
      </c>
      <c r="BJ10" s="13">
        <f>TIME(0,BH10,BI10)</f>
        <v>3.9930555555555552E-3</v>
      </c>
      <c r="BK10" s="7">
        <v>7</v>
      </c>
      <c r="BL10" s="7">
        <v>5</v>
      </c>
      <c r="BM10" s="13">
        <f>TIME(0,BK10,BL10)</f>
        <v>4.9189814814814816E-3</v>
      </c>
      <c r="BN10" s="7">
        <v>67</v>
      </c>
      <c r="BO10" s="7">
        <f>BN$2-BN10</f>
        <v>1</v>
      </c>
      <c r="BP10" s="13">
        <f>BM10+TIME(0,0,BO10)</f>
        <v>4.9305555555555561E-3</v>
      </c>
      <c r="BQ10" s="7">
        <f>RANK(BP10,BP$8:BP$16,1)</f>
        <v>1</v>
      </c>
      <c r="BR10" s="7">
        <f>VLOOKUP(BQ10,'Место-баллы'!$A$3:$E$52,2,0)</f>
        <v>100</v>
      </c>
    </row>
    <row r="11" spans="2:70" x14ac:dyDescent="0.25">
      <c r="B11" s="7">
        <f>RANK(C11,C$8:C$16,0)</f>
        <v>4</v>
      </c>
      <c r="C11" s="7">
        <f>SUMIF($I$1:$BR$1,1,$I11:$BR11)</f>
        <v>588</v>
      </c>
      <c r="D11" s="7">
        <f>VLOOKUP(B11,'Место-баллы'!$A$3:$E$52,5,0)</f>
        <v>44</v>
      </c>
      <c r="E11" s="10"/>
      <c r="F11" s="10" t="s">
        <v>60</v>
      </c>
      <c r="G11" s="10" t="s">
        <v>29</v>
      </c>
      <c r="H11" s="15"/>
      <c r="I11" s="10"/>
      <c r="J11" s="7">
        <v>62</v>
      </c>
      <c r="K11" s="7">
        <f>RANK(J11,J$8:J$16,0)</f>
        <v>7</v>
      </c>
      <c r="L11" s="7">
        <f>VLOOKUP(K11,'Место-баллы'!$A$3:$E$52,2,0)</f>
        <v>73</v>
      </c>
      <c r="M11" s="10"/>
      <c r="N11" s="7">
        <v>12</v>
      </c>
      <c r="O11" s="7">
        <v>5</v>
      </c>
      <c r="P11" s="13">
        <f>TIME(0,N11,O11)</f>
        <v>8.3912037037037045E-3</v>
      </c>
      <c r="Q11" s="7">
        <v>165</v>
      </c>
      <c r="R11" s="7">
        <f>Q$2-Q11</f>
        <v>130</v>
      </c>
      <c r="S11" s="13">
        <f>P11+TIME(0,0,R11)</f>
        <v>9.8958333333333346E-3</v>
      </c>
      <c r="T11" s="7">
        <f>RANK(S11,S$8:S$16,1)</f>
        <v>6</v>
      </c>
      <c r="U11" s="7">
        <f>VLOOKUP(T11,'Место-баллы'!$A$3:$E$52,2,0)</f>
        <v>75</v>
      </c>
      <c r="V11" s="10"/>
      <c r="W11" s="7">
        <v>4</v>
      </c>
      <c r="X11" s="7">
        <v>35</v>
      </c>
      <c r="Y11" s="13">
        <f>TIME(0,W11,X11)</f>
        <v>3.1828703703703702E-3</v>
      </c>
      <c r="Z11" s="7">
        <v>6</v>
      </c>
      <c r="AA11" s="7">
        <v>18</v>
      </c>
      <c r="AB11" s="13">
        <f>TIME(0,Z11,AA11)</f>
        <v>4.3750000000000004E-3</v>
      </c>
      <c r="AC11" s="7">
        <v>42</v>
      </c>
      <c r="AD11" s="7">
        <f>AC$2-AC11</f>
        <v>0</v>
      </c>
      <c r="AE11" s="13">
        <f>AB11+TIME(0,0,AD11)</f>
        <v>4.3750000000000004E-3</v>
      </c>
      <c r="AF11" s="7">
        <f>RANK(AE11,AE$8:AE$16,1)</f>
        <v>3</v>
      </c>
      <c r="AG11" s="7">
        <f>VLOOKUP(AF11,'Место-баллы'!$A$3:$E$52,2,0)</f>
        <v>90</v>
      </c>
      <c r="AH11" s="10"/>
      <c r="AI11" s="7">
        <v>8</v>
      </c>
      <c r="AJ11" s="7">
        <v>52</v>
      </c>
      <c r="AK11" s="13">
        <f>TIME(0,AI11,AJ11)</f>
        <v>6.1574074074074074E-3</v>
      </c>
      <c r="AL11" s="7">
        <v>1</v>
      </c>
      <c r="AM11" s="7">
        <f>AL$2-AL11</f>
        <v>0</v>
      </c>
      <c r="AN11" s="13">
        <f>AK11+TIME(0,0,AM11)</f>
        <v>6.1574074074074074E-3</v>
      </c>
      <c r="AO11" s="7">
        <f>RANK(AN11,AN$8:AN$16,1)</f>
        <v>1</v>
      </c>
      <c r="AP11" s="7">
        <f>VLOOKUP(AO11,'Место-баллы'!$A$3:$E$52,2,0)</f>
        <v>100</v>
      </c>
      <c r="AQ11" s="10"/>
      <c r="AR11" s="7">
        <v>78</v>
      </c>
      <c r="AS11" s="7">
        <f>RANK(AR11,AR$8:AR$16,0)</f>
        <v>3</v>
      </c>
      <c r="AT11" s="7">
        <f>VLOOKUP(AS11,'Место-баллы'!$A$3:$E$52,2,0)</f>
        <v>90</v>
      </c>
      <c r="AU11" s="10"/>
      <c r="AV11" s="7">
        <v>9</v>
      </c>
      <c r="AW11" s="7">
        <v>30</v>
      </c>
      <c r="AX11" s="13">
        <f>TIME(0,AV11,AW11)</f>
        <v>6.5972222222222222E-3</v>
      </c>
      <c r="AY11" s="7">
        <v>10</v>
      </c>
      <c r="AZ11" s="7">
        <v>19</v>
      </c>
      <c r="BA11" s="13">
        <f>TIME(0,AY11,AZ11)</f>
        <v>7.1643518518518514E-3</v>
      </c>
      <c r="BB11" s="7">
        <v>74</v>
      </c>
      <c r="BC11" s="7">
        <f>BB$2-BB11</f>
        <v>0</v>
      </c>
      <c r="BD11" s="13">
        <f>BA11+TIME(0,0,BC11)</f>
        <v>7.1643518518518514E-3</v>
      </c>
      <c r="BE11" s="7">
        <f>RANK(BD11,BD$8:BD$16,1)</f>
        <v>5</v>
      </c>
      <c r="BF11" s="7">
        <f>VLOOKUP(BE11,'Место-баллы'!$A$3:$E$52,2,0)</f>
        <v>80</v>
      </c>
      <c r="BG11" s="10"/>
      <c r="BH11" s="7"/>
      <c r="BI11" s="7"/>
      <c r="BJ11" s="13"/>
      <c r="BK11" s="7">
        <v>7</v>
      </c>
      <c r="BL11" s="7">
        <v>5</v>
      </c>
      <c r="BM11" s="13">
        <f>TIME(0,BK11,BL11)</f>
        <v>4.9189814814814816E-3</v>
      </c>
      <c r="BN11" s="7">
        <v>59</v>
      </c>
      <c r="BO11" s="7">
        <f>BN$2-BN11</f>
        <v>9</v>
      </c>
      <c r="BP11" s="13">
        <f>BM11+TIME(0,0,BO11)</f>
        <v>5.0231481481481481E-3</v>
      </c>
      <c r="BQ11" s="7">
        <f>RANK(BP11,BP$8:BP$16,1)</f>
        <v>5</v>
      </c>
      <c r="BR11" s="7">
        <f>VLOOKUP(BQ11,'Место-баллы'!$A$3:$E$52,2,0)</f>
        <v>80</v>
      </c>
    </row>
    <row r="12" spans="2:70" x14ac:dyDescent="0.25">
      <c r="B12" s="7">
        <f>RANK(C12,C$8:C$16,0)</f>
        <v>5</v>
      </c>
      <c r="C12" s="7">
        <f>SUMIF($I$1:$BR$1,1,$I12:$BR12)</f>
        <v>578</v>
      </c>
      <c r="D12" s="7">
        <f>VLOOKUP(B12,'Место-баллы'!$A$3:$E$52,5,0)</f>
        <v>42</v>
      </c>
      <c r="E12" s="10"/>
      <c r="F12" s="10" t="s">
        <v>55</v>
      </c>
      <c r="G12" s="10" t="s">
        <v>56</v>
      </c>
      <c r="H12" s="15"/>
      <c r="I12" s="10"/>
      <c r="J12" s="7">
        <v>75</v>
      </c>
      <c r="K12" s="7">
        <f>RANK(J12,J$8:J$16,0)</f>
        <v>2</v>
      </c>
      <c r="L12" s="7">
        <f>VLOOKUP(K12,'Место-баллы'!$A$3:$E$52,2,0)</f>
        <v>95</v>
      </c>
      <c r="M12" s="10"/>
      <c r="N12" s="7">
        <v>12</v>
      </c>
      <c r="O12" s="7">
        <v>5</v>
      </c>
      <c r="P12" s="13">
        <f>TIME(0,N12,O12)</f>
        <v>8.3912037037037045E-3</v>
      </c>
      <c r="Q12" s="7">
        <v>177</v>
      </c>
      <c r="R12" s="7">
        <f>Q$2-Q12</f>
        <v>118</v>
      </c>
      <c r="S12" s="13">
        <f>P12+TIME(0,0,R12)</f>
        <v>9.7569444444444448E-3</v>
      </c>
      <c r="T12" s="7">
        <f>RANK(S12,S$8:S$16,1)</f>
        <v>4</v>
      </c>
      <c r="U12" s="7">
        <f>VLOOKUP(T12,'Место-баллы'!$A$3:$E$52,2,0)</f>
        <v>85</v>
      </c>
      <c r="V12" s="10"/>
      <c r="W12" s="7">
        <v>6</v>
      </c>
      <c r="X12" s="7">
        <v>31</v>
      </c>
      <c r="Y12" s="13">
        <f>TIME(0,W12,X12)</f>
        <v>4.5254629629629629E-3</v>
      </c>
      <c r="Z12" s="7">
        <v>7</v>
      </c>
      <c r="AA12" s="7">
        <v>5</v>
      </c>
      <c r="AB12" s="13">
        <f>TIME(0,Z12,AA12)</f>
        <v>4.9189814814814816E-3</v>
      </c>
      <c r="AC12" s="7">
        <v>41</v>
      </c>
      <c r="AD12" s="7">
        <f>AC$2-AC12</f>
        <v>1</v>
      </c>
      <c r="AE12" s="13">
        <f>AB12+TIME(0,0,AD12)</f>
        <v>4.9305555555555561E-3</v>
      </c>
      <c r="AF12" s="7">
        <v>9</v>
      </c>
      <c r="AG12" s="7">
        <f>VLOOKUP(AF12,'Место-баллы'!$A$3:$E$52,2,0)</f>
        <v>69</v>
      </c>
      <c r="AH12" s="10"/>
      <c r="AI12" s="7">
        <v>9</v>
      </c>
      <c r="AJ12" s="7">
        <v>51</v>
      </c>
      <c r="AK12" s="13">
        <f>TIME(0,AI12,AJ12)</f>
        <v>6.8402777777777776E-3</v>
      </c>
      <c r="AL12" s="7">
        <v>1</v>
      </c>
      <c r="AM12" s="7">
        <f>AL$2-AL12</f>
        <v>0</v>
      </c>
      <c r="AN12" s="13">
        <f>AK12+TIME(0,0,AM12)</f>
        <v>6.8402777777777776E-3</v>
      </c>
      <c r="AO12" s="7">
        <f>RANK(AN12,AN$8:AN$16,1)</f>
        <v>9</v>
      </c>
      <c r="AP12" s="7">
        <f>VLOOKUP(AO12,'Место-баллы'!$A$3:$E$52,2,0)</f>
        <v>69</v>
      </c>
      <c r="AQ12" s="10"/>
      <c r="AR12" s="7">
        <v>70</v>
      </c>
      <c r="AS12" s="7">
        <f>RANK(AR12,AR$8:AR$16,0)</f>
        <v>5</v>
      </c>
      <c r="AT12" s="7">
        <f>VLOOKUP(AS12,'Место-баллы'!$A$3:$E$52,2,0)</f>
        <v>80</v>
      </c>
      <c r="AU12" s="10"/>
      <c r="AV12" s="7">
        <v>7</v>
      </c>
      <c r="AW12" s="7">
        <v>56</v>
      </c>
      <c r="AX12" s="13">
        <f>TIME(0,AV12,AW12)</f>
        <v>5.5092592592592589E-3</v>
      </c>
      <c r="AY12" s="7">
        <v>9</v>
      </c>
      <c r="AZ12" s="7">
        <v>5</v>
      </c>
      <c r="BA12" s="13">
        <f>TIME(0,AY12,AZ12)</f>
        <v>6.3078703703703708E-3</v>
      </c>
      <c r="BB12" s="7">
        <v>74</v>
      </c>
      <c r="BC12" s="7">
        <f>BB$2-BB12</f>
        <v>0</v>
      </c>
      <c r="BD12" s="13">
        <f>BA12+TIME(0,0,BC12)</f>
        <v>6.3078703703703708E-3</v>
      </c>
      <c r="BE12" s="7">
        <f>RANK(BD12,BD$8:BD$16,1)</f>
        <v>3</v>
      </c>
      <c r="BF12" s="7">
        <f>VLOOKUP(BE12,'Место-баллы'!$A$3:$E$52,2,0)</f>
        <v>90</v>
      </c>
      <c r="BG12" s="10"/>
      <c r="BH12" s="7"/>
      <c r="BI12" s="7"/>
      <c r="BJ12" s="13"/>
      <c r="BK12" s="7">
        <v>7</v>
      </c>
      <c r="BL12" s="7">
        <v>5</v>
      </c>
      <c r="BM12" s="13">
        <f>TIME(0,BK12,BL12)</f>
        <v>4.9189814814814816E-3</v>
      </c>
      <c r="BN12" s="7">
        <v>65</v>
      </c>
      <c r="BO12" s="7">
        <f>BN$2-BN12</f>
        <v>3</v>
      </c>
      <c r="BP12" s="13">
        <f>BM12+TIME(0,0,BO12)</f>
        <v>4.9537037037037041E-3</v>
      </c>
      <c r="BQ12" s="7">
        <f>RANK(BP12,BP$8:BP$16,1)</f>
        <v>3</v>
      </c>
      <c r="BR12" s="7">
        <f>VLOOKUP(BQ12,'Место-баллы'!$A$3:$E$52,2,0)</f>
        <v>90</v>
      </c>
    </row>
    <row r="13" spans="2:70" x14ac:dyDescent="0.25">
      <c r="B13" s="7">
        <f>RANK(C13,C$8:C$16,0)</f>
        <v>6</v>
      </c>
      <c r="C13" s="7">
        <f>SUMIF($I$1:$BR$1,1,$I13:$BR13)</f>
        <v>568</v>
      </c>
      <c r="D13" s="7">
        <f>VLOOKUP(B13,'Место-баллы'!$A$3:$E$52,5,0)</f>
        <v>41</v>
      </c>
      <c r="E13" s="10"/>
      <c r="F13" s="10" t="s">
        <v>61</v>
      </c>
      <c r="G13" s="10" t="s">
        <v>29</v>
      </c>
      <c r="H13" s="15"/>
      <c r="I13" s="10"/>
      <c r="J13" s="7">
        <v>73</v>
      </c>
      <c r="K13" s="7">
        <f>RANK(J13,J$8:J$16,0)</f>
        <v>4</v>
      </c>
      <c r="L13" s="7">
        <f>VLOOKUP(K13,'Место-баллы'!$A$3:$E$52,2,0)</f>
        <v>85</v>
      </c>
      <c r="M13" s="10"/>
      <c r="N13" s="7">
        <v>12</v>
      </c>
      <c r="O13" s="7">
        <v>5</v>
      </c>
      <c r="P13" s="13">
        <f>TIME(0,N13,O13)</f>
        <v>8.3912037037037045E-3</v>
      </c>
      <c r="Q13" s="7">
        <v>175</v>
      </c>
      <c r="R13" s="7">
        <f>Q$2-Q13</f>
        <v>120</v>
      </c>
      <c r="S13" s="13">
        <f>P13+TIME(0,0,R13)</f>
        <v>9.7800925925925937E-3</v>
      </c>
      <c r="T13" s="7">
        <f>RANK(S13,S$8:S$16,1)</f>
        <v>5</v>
      </c>
      <c r="U13" s="7">
        <f>VLOOKUP(T13,'Место-баллы'!$A$3:$E$52,2,0)</f>
        <v>80</v>
      </c>
      <c r="V13" s="10"/>
      <c r="W13" s="7">
        <v>4</v>
      </c>
      <c r="X13" s="7">
        <v>19</v>
      </c>
      <c r="Y13" s="13">
        <f>TIME(0,W13,X13)</f>
        <v>2.9976851851851853E-3</v>
      </c>
      <c r="Z13" s="7">
        <v>6</v>
      </c>
      <c r="AA13" s="7">
        <v>17</v>
      </c>
      <c r="AB13" s="13">
        <f>TIME(0,Z13,AA13)</f>
        <v>4.363425925925926E-3</v>
      </c>
      <c r="AC13" s="7">
        <v>42</v>
      </c>
      <c r="AD13" s="7">
        <f>AC$2-AC13</f>
        <v>0</v>
      </c>
      <c r="AE13" s="13">
        <f>AB13+TIME(0,0,AD13)</f>
        <v>4.363425925925926E-3</v>
      </c>
      <c r="AF13" s="7">
        <f>RANK(AE13,AE$8:AE$16,1)</f>
        <v>2</v>
      </c>
      <c r="AG13" s="7">
        <f>VLOOKUP(AF13,'Место-баллы'!$A$3:$E$52,2,0)</f>
        <v>95</v>
      </c>
      <c r="AH13" s="10"/>
      <c r="AI13" s="7">
        <v>9</v>
      </c>
      <c r="AJ13" s="7">
        <v>32</v>
      </c>
      <c r="AK13" s="13">
        <f>TIME(0,AI13,AJ13)</f>
        <v>6.6203703703703702E-3</v>
      </c>
      <c r="AL13" s="7">
        <v>1</v>
      </c>
      <c r="AM13" s="7">
        <f>AL$2-AL13</f>
        <v>0</v>
      </c>
      <c r="AN13" s="13">
        <f>AK13+TIME(0,0,AM13)</f>
        <v>6.6203703703703702E-3</v>
      </c>
      <c r="AO13" s="7">
        <f>RANK(AN13,AN$8:AN$16,1)</f>
        <v>7</v>
      </c>
      <c r="AP13" s="7">
        <f>VLOOKUP(AO13,'Место-баллы'!$A$3:$E$52,2,0)</f>
        <v>73</v>
      </c>
      <c r="AQ13" s="10"/>
      <c r="AR13" s="7">
        <v>70</v>
      </c>
      <c r="AS13" s="7">
        <f>RANK(AR13,AR$8:AR$16,0)</f>
        <v>5</v>
      </c>
      <c r="AT13" s="7">
        <f>VLOOKUP(AS13,'Место-баллы'!$A$3:$E$52,2,0)</f>
        <v>80</v>
      </c>
      <c r="AU13" s="10"/>
      <c r="AV13" s="7">
        <v>14</v>
      </c>
      <c r="AW13" s="7">
        <v>31</v>
      </c>
      <c r="AX13" s="13">
        <f>TIME(0,AV13,AW13)</f>
        <v>1.0081018518518519E-2</v>
      </c>
      <c r="AY13" s="7">
        <v>15</v>
      </c>
      <c r="AZ13" s="7">
        <v>5</v>
      </c>
      <c r="BA13" s="13">
        <f>TIME(0,AY13,AZ13)</f>
        <v>1.0474537037037037E-2</v>
      </c>
      <c r="BB13" s="7">
        <v>73</v>
      </c>
      <c r="BC13" s="7">
        <f>BB$2-BB13</f>
        <v>1</v>
      </c>
      <c r="BD13" s="13">
        <f>BA13+TIME(0,0,BC13)</f>
        <v>1.0486111111111111E-2</v>
      </c>
      <c r="BE13" s="7">
        <f>RANK(BD13,BD$8:BD$16,1)</f>
        <v>6</v>
      </c>
      <c r="BF13" s="7">
        <f>VLOOKUP(BE13,'Место-баллы'!$A$3:$E$52,2,0)</f>
        <v>75</v>
      </c>
      <c r="BG13" s="10"/>
      <c r="BH13" s="7"/>
      <c r="BI13" s="7"/>
      <c r="BJ13" s="13"/>
      <c r="BK13" s="7">
        <v>7</v>
      </c>
      <c r="BL13" s="7">
        <v>5</v>
      </c>
      <c r="BM13" s="13">
        <f>TIME(0,BK13,BL13)</f>
        <v>4.9189814814814816E-3</v>
      </c>
      <c r="BN13" s="7">
        <v>59</v>
      </c>
      <c r="BO13" s="7">
        <f>BN$2-BN13</f>
        <v>9</v>
      </c>
      <c r="BP13" s="13">
        <f>BM13+TIME(0,0,BO13)</f>
        <v>5.0231481481481481E-3</v>
      </c>
      <c r="BQ13" s="7">
        <f>RANK(BP13,BP$8:BP$16,1)</f>
        <v>5</v>
      </c>
      <c r="BR13" s="7">
        <f>VLOOKUP(BQ13,'Место-баллы'!$A$3:$E$52,2,0)</f>
        <v>80</v>
      </c>
    </row>
    <row r="14" spans="2:70" x14ac:dyDescent="0.25">
      <c r="B14" s="7">
        <f>RANK(C14,C$8:C$16,0)</f>
        <v>7</v>
      </c>
      <c r="C14" s="7">
        <f>SUMIF($I$1:$BR$1,1,$I14:$BR14)</f>
        <v>524</v>
      </c>
      <c r="D14" s="7">
        <f>VLOOKUP(B14,'Место-баллы'!$A$3:$E$52,5,0)</f>
        <v>40</v>
      </c>
      <c r="E14" s="10"/>
      <c r="F14" s="10" t="s">
        <v>57</v>
      </c>
      <c r="G14" s="10" t="s">
        <v>62</v>
      </c>
      <c r="H14" s="15"/>
      <c r="I14" s="10"/>
      <c r="J14" s="7">
        <v>63</v>
      </c>
      <c r="K14" s="7">
        <f>RANK(J14,J$8:J$16,0)</f>
        <v>5</v>
      </c>
      <c r="L14" s="7">
        <f>VLOOKUP(K14,'Место-баллы'!$A$3:$E$52,2,0)</f>
        <v>80</v>
      </c>
      <c r="M14" s="10"/>
      <c r="N14" s="7">
        <v>12</v>
      </c>
      <c r="O14" s="7">
        <v>5</v>
      </c>
      <c r="P14" s="13">
        <f>TIME(0,N14,O14)</f>
        <v>8.3912037037037045E-3</v>
      </c>
      <c r="Q14" s="7">
        <v>148</v>
      </c>
      <c r="R14" s="7">
        <f>Q$2-Q14</f>
        <v>147</v>
      </c>
      <c r="S14" s="13">
        <f>P14+TIME(0,0,R14)</f>
        <v>1.0092592592592594E-2</v>
      </c>
      <c r="T14" s="7">
        <f>RANK(S14,S$8:S$16,1)</f>
        <v>8</v>
      </c>
      <c r="U14" s="7">
        <f>VLOOKUP(T14,'Место-баллы'!$A$3:$E$52,2,0)</f>
        <v>71</v>
      </c>
      <c r="V14" s="10"/>
      <c r="W14" s="7">
        <v>5</v>
      </c>
      <c r="X14" s="7">
        <v>18</v>
      </c>
      <c r="Y14" s="13">
        <f>TIME(0,W14,X14)</f>
        <v>3.6805555555555554E-3</v>
      </c>
      <c r="Z14" s="7">
        <v>7</v>
      </c>
      <c r="AA14" s="7">
        <v>5</v>
      </c>
      <c r="AB14" s="13">
        <f>TIME(0,Z14,AA14)</f>
        <v>4.9189814814814816E-3</v>
      </c>
      <c r="AC14" s="7">
        <v>41</v>
      </c>
      <c r="AD14" s="7">
        <f>AC$2-AC14</f>
        <v>1</v>
      </c>
      <c r="AE14" s="13">
        <f>AB14+TIME(0,0,AD14)</f>
        <v>4.9305555555555561E-3</v>
      </c>
      <c r="AF14" s="7">
        <v>7</v>
      </c>
      <c r="AG14" s="7">
        <f>VLOOKUP(AF14,'Место-баллы'!$A$3:$E$52,2,0)</f>
        <v>73</v>
      </c>
      <c r="AH14" s="10"/>
      <c r="AI14" s="7">
        <v>9</v>
      </c>
      <c r="AJ14" s="7">
        <v>50</v>
      </c>
      <c r="AK14" s="13">
        <f>TIME(0,AI14,AJ14)</f>
        <v>6.828703703703704E-3</v>
      </c>
      <c r="AL14" s="7">
        <v>1</v>
      </c>
      <c r="AM14" s="7">
        <f>AL$2-AL14</f>
        <v>0</v>
      </c>
      <c r="AN14" s="13">
        <f>AK14+TIME(0,0,AM14)</f>
        <v>6.828703703703704E-3</v>
      </c>
      <c r="AO14" s="7">
        <f>RANK(AN14,AN$8:AN$16,1)</f>
        <v>8</v>
      </c>
      <c r="AP14" s="7">
        <f>VLOOKUP(AO14,'Место-баллы'!$A$3:$E$52,2,0)</f>
        <v>71</v>
      </c>
      <c r="AQ14" s="10"/>
      <c r="AR14" s="7">
        <v>68</v>
      </c>
      <c r="AS14" s="7">
        <f>RANK(AR14,AR$8:AR$16,0)</f>
        <v>8</v>
      </c>
      <c r="AT14" s="7">
        <f>VLOOKUP(AS14,'Место-баллы'!$A$3:$E$52,2,0)</f>
        <v>71</v>
      </c>
      <c r="AU14" s="10"/>
      <c r="AV14" s="7">
        <v>8</v>
      </c>
      <c r="AW14" s="7">
        <v>54</v>
      </c>
      <c r="AX14" s="13">
        <f>TIME(0,AV14,AW14)</f>
        <v>6.1805555555555555E-3</v>
      </c>
      <c r="AY14" s="7">
        <v>10</v>
      </c>
      <c r="AZ14" s="7">
        <v>14</v>
      </c>
      <c r="BA14" s="13">
        <f>TIME(0,AY14,AZ14)</f>
        <v>7.1064814814814819E-3</v>
      </c>
      <c r="BB14" s="7">
        <v>74</v>
      </c>
      <c r="BC14" s="7">
        <f>BB$2-BB14</f>
        <v>0</v>
      </c>
      <c r="BD14" s="13">
        <f>BA14+TIME(0,0,BC14)</f>
        <v>7.1064814814814819E-3</v>
      </c>
      <c r="BE14" s="7">
        <f>RANK(BD14,BD$8:BD$16,1)</f>
        <v>4</v>
      </c>
      <c r="BF14" s="7">
        <f>VLOOKUP(BE14,'Место-баллы'!$A$3:$E$52,2,0)</f>
        <v>85</v>
      </c>
      <c r="BG14" s="10"/>
      <c r="BH14" s="7"/>
      <c r="BI14" s="7"/>
      <c r="BJ14" s="13"/>
      <c r="BK14" s="7">
        <v>7</v>
      </c>
      <c r="BL14" s="7">
        <v>5</v>
      </c>
      <c r="BM14" s="13">
        <f>TIME(0,BK14,BL14)</f>
        <v>4.9189814814814816E-3</v>
      </c>
      <c r="BN14" s="7">
        <v>57</v>
      </c>
      <c r="BO14" s="7">
        <f>BN$2-BN14</f>
        <v>11</v>
      </c>
      <c r="BP14" s="13">
        <f>BM14+TIME(0,0,BO14)</f>
        <v>5.0462962962962961E-3</v>
      </c>
      <c r="BQ14" s="7">
        <f>RANK(BP14,BP$8:BP$16,1)</f>
        <v>7</v>
      </c>
      <c r="BR14" s="7">
        <f>VLOOKUP(BQ14,'Место-баллы'!$A$3:$E$52,2,0)</f>
        <v>73</v>
      </c>
    </row>
    <row r="15" spans="2:70" x14ac:dyDescent="0.25">
      <c r="B15" s="7">
        <f>RANK(C15,C$8:C$16,0)</f>
        <v>8</v>
      </c>
      <c r="C15" s="7">
        <f>SUMIF($I$1:$BR$1,1,$I15:$BR15)</f>
        <v>521</v>
      </c>
      <c r="D15" s="7">
        <f>VLOOKUP(B15,'Место-баллы'!$A$3:$E$52,5,0)</f>
        <v>39</v>
      </c>
      <c r="E15" s="10"/>
      <c r="F15" s="10" t="s">
        <v>51</v>
      </c>
      <c r="G15" s="10" t="s">
        <v>52</v>
      </c>
      <c r="H15" s="15"/>
      <c r="I15" s="10"/>
      <c r="J15" s="7">
        <v>56</v>
      </c>
      <c r="K15" s="7">
        <f>RANK(J15,J$8:J$16,0)</f>
        <v>8</v>
      </c>
      <c r="L15" s="7">
        <f>VLOOKUP(K15,'Место-баллы'!$A$3:$E$52,2,0)</f>
        <v>71</v>
      </c>
      <c r="M15" s="10"/>
      <c r="N15" s="7">
        <v>12</v>
      </c>
      <c r="O15" s="7">
        <v>5</v>
      </c>
      <c r="P15" s="13">
        <f>TIME(0,N15,O15)</f>
        <v>8.3912037037037045E-3</v>
      </c>
      <c r="Q15" s="7">
        <v>156</v>
      </c>
      <c r="R15" s="7">
        <f>Q$2-Q15</f>
        <v>139</v>
      </c>
      <c r="S15" s="13">
        <f>P15+TIME(0,0,R15)</f>
        <v>0.01</v>
      </c>
      <c r="T15" s="7">
        <f>RANK(S15,S$8:S$16,1)</f>
        <v>7</v>
      </c>
      <c r="U15" s="7">
        <f>VLOOKUP(T15,'Место-баллы'!$A$3:$E$52,2,0)</f>
        <v>73</v>
      </c>
      <c r="V15" s="10"/>
      <c r="W15" s="7">
        <v>5</v>
      </c>
      <c r="X15" s="7">
        <v>10</v>
      </c>
      <c r="Y15" s="13">
        <f>TIME(0,W15,X15)</f>
        <v>3.5879629629629629E-3</v>
      </c>
      <c r="Z15" s="7">
        <v>7</v>
      </c>
      <c r="AA15" s="7">
        <v>5</v>
      </c>
      <c r="AB15" s="13">
        <f>TIME(0,Z15,AA15)</f>
        <v>4.9189814814814816E-3</v>
      </c>
      <c r="AC15" s="7">
        <v>41</v>
      </c>
      <c r="AD15" s="7">
        <f>AC$2-AC15</f>
        <v>1</v>
      </c>
      <c r="AE15" s="13">
        <f>AB15+TIME(0,0,AD15)</f>
        <v>4.9305555555555561E-3</v>
      </c>
      <c r="AF15" s="7">
        <f>RANK(AE15,AE$8:AE$16,1)</f>
        <v>6</v>
      </c>
      <c r="AG15" s="7">
        <f>VLOOKUP(AF15,'Место-баллы'!$A$3:$E$52,2,0)</f>
        <v>75</v>
      </c>
      <c r="AH15" s="10"/>
      <c r="AI15" s="7">
        <v>9</v>
      </c>
      <c r="AJ15" s="7">
        <v>31</v>
      </c>
      <c r="AK15" s="13">
        <f>TIME(0,AI15,AJ15)</f>
        <v>6.6087962962962966E-3</v>
      </c>
      <c r="AL15" s="7">
        <v>1</v>
      </c>
      <c r="AM15" s="7">
        <f>AL$2-AL15</f>
        <v>0</v>
      </c>
      <c r="AN15" s="13">
        <f>AK15+TIME(0,0,AM15)</f>
        <v>6.6087962962962966E-3</v>
      </c>
      <c r="AO15" s="7">
        <f>RANK(AN15,AN$8:AN$16,1)</f>
        <v>6</v>
      </c>
      <c r="AP15" s="7">
        <f>VLOOKUP(AO15,'Место-баллы'!$A$3:$E$52,2,0)</f>
        <v>75</v>
      </c>
      <c r="AQ15" s="10"/>
      <c r="AR15" s="7">
        <v>72</v>
      </c>
      <c r="AS15" s="7">
        <f>RANK(AR15,AR$8:AR$16,0)</f>
        <v>4</v>
      </c>
      <c r="AT15" s="7">
        <f>VLOOKUP(AS15,'Место-баллы'!$A$3:$E$52,2,0)</f>
        <v>85</v>
      </c>
      <c r="AU15" s="10"/>
      <c r="AV15" s="7"/>
      <c r="AW15" s="7"/>
      <c r="AX15" s="13"/>
      <c r="AY15" s="7">
        <v>15</v>
      </c>
      <c r="AZ15" s="7">
        <v>5</v>
      </c>
      <c r="BA15" s="13">
        <f>TIME(0,AY15,AZ15)</f>
        <v>1.0474537037037037E-2</v>
      </c>
      <c r="BB15" s="7">
        <v>58</v>
      </c>
      <c r="BC15" s="7">
        <f>BB$2-BB15</f>
        <v>16</v>
      </c>
      <c r="BD15" s="13">
        <f>BA15+TIME(0,0,BC15)</f>
        <v>1.0659722222222223E-2</v>
      </c>
      <c r="BE15" s="7">
        <f>RANK(BD15,BD$8:BD$16,1)</f>
        <v>8</v>
      </c>
      <c r="BF15" s="7">
        <f>VLOOKUP(BE15,'Место-баллы'!$A$3:$E$52,2,0)</f>
        <v>71</v>
      </c>
      <c r="BG15" s="10"/>
      <c r="BH15" s="7"/>
      <c r="BI15" s="7"/>
      <c r="BJ15" s="13"/>
      <c r="BK15" s="7">
        <v>7</v>
      </c>
      <c r="BL15" s="7">
        <v>5</v>
      </c>
      <c r="BM15" s="13">
        <f>TIME(0,BK15,BL15)</f>
        <v>4.9189814814814816E-3</v>
      </c>
      <c r="BN15" s="7">
        <v>56</v>
      </c>
      <c r="BO15" s="7">
        <f>BN$2-BN15</f>
        <v>12</v>
      </c>
      <c r="BP15" s="13">
        <f>BM15+TIME(0,0,BO15)</f>
        <v>5.0578703703703706E-3</v>
      </c>
      <c r="BQ15" s="7">
        <f>RANK(BP15,BP$8:BP$16,1)</f>
        <v>8</v>
      </c>
      <c r="BR15" s="7">
        <f>VLOOKUP(BQ15,'Место-баллы'!$A$3:$E$52,2,0)</f>
        <v>71</v>
      </c>
    </row>
    <row r="16" spans="2:70" x14ac:dyDescent="0.25">
      <c r="B16" s="7">
        <f>RANK(C16,C$8:C$16,0)</f>
        <v>9</v>
      </c>
      <c r="C16" s="7">
        <f>SUMIF($I$1:$BR$1,1,$I16:$BR16)</f>
        <v>505</v>
      </c>
      <c r="D16" s="7">
        <f>VLOOKUP(B16,'Место-баллы'!$A$3:$E$52,5,0)</f>
        <v>38</v>
      </c>
      <c r="E16" s="10"/>
      <c r="F16" s="10" t="s">
        <v>58</v>
      </c>
      <c r="G16" s="10" t="s">
        <v>23</v>
      </c>
      <c r="H16" s="15"/>
      <c r="I16" s="10"/>
      <c r="J16" s="7">
        <v>48</v>
      </c>
      <c r="K16" s="7">
        <f>RANK(J16,J$8:J$16,0)</f>
        <v>9</v>
      </c>
      <c r="L16" s="7">
        <f>VLOOKUP(K16,'Место-баллы'!$A$3:$E$52,2,0)</f>
        <v>69</v>
      </c>
      <c r="M16" s="10"/>
      <c r="N16" s="7">
        <v>12</v>
      </c>
      <c r="O16" s="7">
        <v>5</v>
      </c>
      <c r="P16" s="13">
        <f>TIME(0,N16,O16)</f>
        <v>8.3912037037037045E-3</v>
      </c>
      <c r="Q16" s="7">
        <v>135</v>
      </c>
      <c r="R16" s="7">
        <f>Q$2-Q16</f>
        <v>160</v>
      </c>
      <c r="S16" s="13">
        <f>P16+TIME(0,0,R16)</f>
        <v>1.0243055555555557E-2</v>
      </c>
      <c r="T16" s="7">
        <f>RANK(S16,S$8:S$16,1)</f>
        <v>9</v>
      </c>
      <c r="U16" s="7">
        <f>VLOOKUP(T16,'Место-баллы'!$A$3:$E$52,2,0)</f>
        <v>69</v>
      </c>
      <c r="V16" s="10"/>
      <c r="W16" s="7">
        <v>6</v>
      </c>
      <c r="X16" s="7">
        <v>21</v>
      </c>
      <c r="Y16" s="13">
        <f>TIME(0,W16,X16)</f>
        <v>4.409722222222222E-3</v>
      </c>
      <c r="Z16" s="7">
        <v>7</v>
      </c>
      <c r="AA16" s="7">
        <v>5</v>
      </c>
      <c r="AB16" s="13">
        <f>TIME(0,Z16,AA16)</f>
        <v>4.9189814814814816E-3</v>
      </c>
      <c r="AC16" s="7">
        <v>41</v>
      </c>
      <c r="AD16" s="7">
        <f>AC$2-AC16</f>
        <v>1</v>
      </c>
      <c r="AE16" s="13">
        <f>AB16+TIME(0,0,AD16)</f>
        <v>4.9305555555555561E-3</v>
      </c>
      <c r="AF16" s="7">
        <v>8</v>
      </c>
      <c r="AG16" s="7">
        <f>VLOOKUP(AF16,'Место-баллы'!$A$3:$E$52,2,0)</f>
        <v>71</v>
      </c>
      <c r="AH16" s="10"/>
      <c r="AI16" s="7">
        <v>9</v>
      </c>
      <c r="AJ16" s="7">
        <v>28</v>
      </c>
      <c r="AK16" s="13">
        <f>TIME(0,AI16,AJ16)</f>
        <v>6.5740740740740742E-3</v>
      </c>
      <c r="AL16" s="7">
        <v>1</v>
      </c>
      <c r="AM16" s="7">
        <f>AL$2-AL16</f>
        <v>0</v>
      </c>
      <c r="AN16" s="13">
        <f>AK16+TIME(0,0,AM16)</f>
        <v>6.5740740740740742E-3</v>
      </c>
      <c r="AO16" s="7">
        <f>RANK(AN16,AN$8:AN$16,1)</f>
        <v>4</v>
      </c>
      <c r="AP16" s="7">
        <f>VLOOKUP(AO16,'Место-баллы'!$A$3:$E$52,2,0)</f>
        <v>85</v>
      </c>
      <c r="AQ16" s="10"/>
      <c r="AR16" s="7">
        <v>69</v>
      </c>
      <c r="AS16" s="7">
        <f>RANK(AR16,AR$8:AR$16,0)</f>
        <v>7</v>
      </c>
      <c r="AT16" s="7">
        <f>VLOOKUP(AS16,'Место-баллы'!$A$3:$E$52,2,0)</f>
        <v>73</v>
      </c>
      <c r="AU16" s="10"/>
      <c r="AV16" s="7"/>
      <c r="AW16" s="7"/>
      <c r="AX16" s="13"/>
      <c r="AY16" s="7">
        <v>15</v>
      </c>
      <c r="AZ16" s="7">
        <v>5</v>
      </c>
      <c r="BA16" s="13">
        <f>TIME(0,AY16,AZ16)</f>
        <v>1.0474537037037037E-2</v>
      </c>
      <c r="BB16" s="7">
        <v>10</v>
      </c>
      <c r="BC16" s="7">
        <f>BB$2-BB16</f>
        <v>64</v>
      </c>
      <c r="BD16" s="13">
        <f>BA16+TIME(0,0,BC16)</f>
        <v>1.1215277777777779E-2</v>
      </c>
      <c r="BE16" s="7">
        <f>RANK(BD16,BD$8:BD$16,1)</f>
        <v>9</v>
      </c>
      <c r="BF16" s="7">
        <f>VLOOKUP(BE16,'Место-баллы'!$A$3:$E$52,2,0)</f>
        <v>69</v>
      </c>
      <c r="BG16" s="10"/>
      <c r="BH16" s="7"/>
      <c r="BI16" s="7"/>
      <c r="BJ16" s="13"/>
      <c r="BK16" s="7">
        <v>7</v>
      </c>
      <c r="BL16" s="7">
        <v>5</v>
      </c>
      <c r="BM16" s="13">
        <f>TIME(0,BK16,BL16)</f>
        <v>4.9189814814814816E-3</v>
      </c>
      <c r="BN16" s="7">
        <v>50</v>
      </c>
      <c r="BO16" s="7">
        <f>BN$2-BN16</f>
        <v>18</v>
      </c>
      <c r="BP16" s="13">
        <f>BM16+TIME(0,0,BO16)</f>
        <v>5.1273148148148146E-3</v>
      </c>
      <c r="BQ16" s="7">
        <f>RANK(BP16,BP$8:BP$16,1)</f>
        <v>9</v>
      </c>
      <c r="BR16" s="7">
        <f>VLOOKUP(BQ16,'Место-баллы'!$A$3:$E$52,2,0)</f>
        <v>69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</sheetData>
  <autoFilter ref="B7:BR7" xr:uid="{D529E903-D6D4-4953-98D9-990DFF2AE683}">
    <sortState xmlns:xlrd2="http://schemas.microsoft.com/office/spreadsheetml/2017/richdata2" ref="B8:BR16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D803-C32E-49F4-AEFA-6CF84CA0F401}">
  <sheetPr>
    <pageSetUpPr fitToPage="1"/>
  </sheetPr>
  <dimension ref="B1:BR34"/>
  <sheetViews>
    <sheetView zoomScaleNormal="100" workbookViewId="0">
      <pane xSplit="6" ySplit="7" topLeftCell="I8" activePane="bottomRight" state="frozen"/>
      <selection pane="topRight" activeCell="G1" sqref="G1"/>
      <selection pane="bottomLeft" activeCell="A8" sqref="A8"/>
      <selection pane="bottomRight" activeCell="BS11" sqref="BS11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21.140625" bestFit="1" customWidth="1"/>
    <col min="7" max="7" width="18.2851562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 collapsed="1"/>
    <col min="17" max="17" width="6.85546875" hidden="1" customWidth="1" outlineLevel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 collapsed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hidden="1" customWidth="1" outlineLevel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bestFit="1" customWidth="1" collapsed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50+15+2+1</f>
        <v>68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42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RANK(C8,C$8:C$19,0)</f>
        <v>1</v>
      </c>
      <c r="C8" s="7">
        <f>SUMIF($I$1:$BR$1,1,$I8:$BR8)</f>
        <v>660</v>
      </c>
      <c r="D8" s="7">
        <f>VLOOKUP(B8,'Место-баллы'!$A$3:$E$52,5,0)</f>
        <v>50</v>
      </c>
      <c r="E8" s="10"/>
      <c r="F8" s="10" t="s">
        <v>100</v>
      </c>
      <c r="G8" s="10" t="s">
        <v>101</v>
      </c>
      <c r="H8" s="15"/>
      <c r="I8" s="10"/>
      <c r="J8" s="7">
        <v>127</v>
      </c>
      <c r="K8" s="7">
        <f>RANK(J8,J$8:J$19,0)</f>
        <v>2</v>
      </c>
      <c r="L8" s="7">
        <f>VLOOKUP(K8,'Место-баллы'!$A$3:$E$52,2,0)</f>
        <v>95</v>
      </c>
      <c r="M8" s="10"/>
      <c r="N8" s="7">
        <v>10</v>
      </c>
      <c r="O8" s="7">
        <v>48</v>
      </c>
      <c r="P8" s="13">
        <f>TIME(0,N8,O8)</f>
        <v>7.4999999999999997E-3</v>
      </c>
      <c r="Q8" s="7">
        <v>295</v>
      </c>
      <c r="R8" s="7">
        <f>Q$2-Q8</f>
        <v>0</v>
      </c>
      <c r="S8" s="13">
        <f>P8+TIME(0,0,R8)</f>
        <v>7.4999999999999997E-3</v>
      </c>
      <c r="T8" s="7">
        <f>RANK(S8,S$8:S$19,1)</f>
        <v>2</v>
      </c>
      <c r="U8" s="7">
        <f>VLOOKUP(T8,'Место-баллы'!$A$3:$E$52,2,0)</f>
        <v>95</v>
      </c>
      <c r="V8" s="10"/>
      <c r="W8" s="7">
        <v>3</v>
      </c>
      <c r="X8" s="7">
        <v>56</v>
      </c>
      <c r="Y8" s="13">
        <f>TIME(0,W8,X8)</f>
        <v>2.7314814814814814E-3</v>
      </c>
      <c r="Z8" s="7">
        <v>5</v>
      </c>
      <c r="AA8" s="7">
        <v>31</v>
      </c>
      <c r="AB8" s="13">
        <f>TIME(0,Z8,AA8)</f>
        <v>3.8310185185185183E-3</v>
      </c>
      <c r="AC8" s="7">
        <v>42</v>
      </c>
      <c r="AD8" s="7">
        <f>AC$2-AC8</f>
        <v>0</v>
      </c>
      <c r="AE8" s="13">
        <f>AB8+TIME(0,0,AD8)</f>
        <v>3.8310185185185183E-3</v>
      </c>
      <c r="AF8" s="7">
        <f>RANK(AE8,AE$8:AE$19,1)</f>
        <v>3</v>
      </c>
      <c r="AG8" s="7">
        <f>VLOOKUP(AF8,'Место-баллы'!$A$3:$E$52,2,0)</f>
        <v>90</v>
      </c>
      <c r="AH8" s="10"/>
      <c r="AI8" s="7">
        <v>7</v>
      </c>
      <c r="AJ8" s="7">
        <v>34</v>
      </c>
      <c r="AK8" s="13">
        <f>TIME(0,AI8,AJ8)</f>
        <v>5.2546296296296299E-3</v>
      </c>
      <c r="AL8" s="7">
        <v>1</v>
      </c>
      <c r="AM8" s="7">
        <f>AL$2-AL8</f>
        <v>0</v>
      </c>
      <c r="AN8" s="13">
        <f>AK8+TIME(0,0,AM8)</f>
        <v>5.2546296296296299E-3</v>
      </c>
      <c r="AO8" s="7">
        <f>RANK(AN8,AN$8:AN$19,1)</f>
        <v>2</v>
      </c>
      <c r="AP8" s="7">
        <f>VLOOKUP(AO8,'Место-баллы'!$A$3:$E$52,2,0)</f>
        <v>95</v>
      </c>
      <c r="AQ8" s="10"/>
      <c r="AR8" s="7">
        <v>131</v>
      </c>
      <c r="AS8" s="7">
        <f>RANK(AR8,AR$8:AR$19,0)</f>
        <v>4</v>
      </c>
      <c r="AT8" s="7">
        <f>VLOOKUP(AS8,'Место-баллы'!$A$3:$E$52,2,0)</f>
        <v>85</v>
      </c>
      <c r="AU8" s="10"/>
      <c r="AV8" s="7">
        <v>6</v>
      </c>
      <c r="AW8" s="7">
        <v>3</v>
      </c>
      <c r="AX8" s="13">
        <f>TIME(0,AV8,AW8)</f>
        <v>4.2013888888888891E-3</v>
      </c>
      <c r="AY8" s="7">
        <v>6</v>
      </c>
      <c r="AZ8" s="7">
        <v>45</v>
      </c>
      <c r="BA8" s="13">
        <f>TIME(0,AY8,AZ8)</f>
        <v>4.6874999999999998E-3</v>
      </c>
      <c r="BB8" s="7">
        <v>74</v>
      </c>
      <c r="BC8" s="7">
        <f>BB$2-BB8</f>
        <v>0</v>
      </c>
      <c r="BD8" s="13">
        <f>BA8+TIME(0,0,BC8)</f>
        <v>4.6874999999999998E-3</v>
      </c>
      <c r="BE8" s="7">
        <f>RANK(BD8,BD$8:BD$19,1)</f>
        <v>1</v>
      </c>
      <c r="BF8" s="7">
        <f>VLOOKUP(BE8,'Место-баллы'!$A$3:$E$52,2,0)</f>
        <v>100</v>
      </c>
      <c r="BG8" s="10"/>
      <c r="BH8" s="7">
        <v>4</v>
      </c>
      <c r="BI8" s="7">
        <v>39</v>
      </c>
      <c r="BJ8" s="13">
        <f>TIME(0,BH8,BI8)</f>
        <v>3.2291666666666666E-3</v>
      </c>
      <c r="BK8" s="7">
        <v>6</v>
      </c>
      <c r="BL8" s="7">
        <v>2</v>
      </c>
      <c r="BM8" s="13">
        <f>TIME(0,BK8,BL8)</f>
        <v>4.1898148148148146E-3</v>
      </c>
      <c r="BN8" s="7">
        <v>68</v>
      </c>
      <c r="BO8" s="7">
        <f>BN$2-BN8</f>
        <v>0</v>
      </c>
      <c r="BP8" s="13">
        <f>BM8+TIME(0,0,BO8)</f>
        <v>4.1898148148148146E-3</v>
      </c>
      <c r="BQ8" s="7">
        <f>RANK(BP8,BP$8:BP$19,1)</f>
        <v>1</v>
      </c>
      <c r="BR8" s="7">
        <f>VLOOKUP(BQ8,'Место-баллы'!$A$3:$E$52,2,0)</f>
        <v>100</v>
      </c>
    </row>
    <row r="9" spans="2:70" x14ac:dyDescent="0.25">
      <c r="B9" s="7">
        <f>RANK(C9,C$8:C$19,0)</f>
        <v>2</v>
      </c>
      <c r="C9" s="7">
        <f>SUMIF($I$1:$BR$1,1,$I9:$BR9)</f>
        <v>609</v>
      </c>
      <c r="D9" s="7">
        <f>VLOOKUP(B9,'Место-баллы'!$A$3:$E$52,5,0)</f>
        <v>48</v>
      </c>
      <c r="E9" s="10"/>
      <c r="F9" s="10" t="s">
        <v>113</v>
      </c>
      <c r="G9" s="10" t="s">
        <v>78</v>
      </c>
      <c r="H9" s="15"/>
      <c r="I9" s="10"/>
      <c r="J9" s="7">
        <v>130</v>
      </c>
      <c r="K9" s="7">
        <f>RANK(J9,J$8:J$19,0)</f>
        <v>1</v>
      </c>
      <c r="L9" s="7">
        <f>VLOOKUP(K9,'Место-баллы'!$A$3:$E$52,2,0)</f>
        <v>100</v>
      </c>
      <c r="M9" s="10"/>
      <c r="N9" s="7">
        <v>10</v>
      </c>
      <c r="O9" s="7">
        <v>22</v>
      </c>
      <c r="P9" s="13">
        <f>TIME(0,N9,O9)</f>
        <v>7.1990740740740739E-3</v>
      </c>
      <c r="Q9" s="7">
        <v>295</v>
      </c>
      <c r="R9" s="7">
        <f>Q$2-Q9</f>
        <v>0</v>
      </c>
      <c r="S9" s="13">
        <f>P9+TIME(0,0,R9)</f>
        <v>7.1990740740740739E-3</v>
      </c>
      <c r="T9" s="7">
        <f>RANK(S9,S$8:S$19,1)</f>
        <v>1</v>
      </c>
      <c r="U9" s="7">
        <f>VLOOKUP(T9,'Место-баллы'!$A$3:$E$52,2,0)</f>
        <v>100</v>
      </c>
      <c r="V9" s="10"/>
      <c r="W9" s="7">
        <v>4</v>
      </c>
      <c r="X9" s="7">
        <v>11</v>
      </c>
      <c r="Y9" s="13">
        <f>TIME(0,W9,X9)</f>
        <v>2.9050925925925928E-3</v>
      </c>
      <c r="Z9" s="7">
        <v>5</v>
      </c>
      <c r="AA9" s="7">
        <v>44</v>
      </c>
      <c r="AB9" s="13">
        <f>TIME(0,Z9,AA9)</f>
        <v>3.9814814814814817E-3</v>
      </c>
      <c r="AC9" s="7">
        <v>42</v>
      </c>
      <c r="AD9" s="7">
        <f>AC$2-AC9</f>
        <v>0</v>
      </c>
      <c r="AE9" s="13">
        <f>AB9+TIME(0,0,AD9)</f>
        <v>3.9814814814814817E-3</v>
      </c>
      <c r="AF9" s="7">
        <f>RANK(AE9,AE$8:AE$19,1)</f>
        <v>6</v>
      </c>
      <c r="AG9" s="7">
        <f>VLOOKUP(AF9,'Место-баллы'!$A$3:$E$52,2,0)</f>
        <v>75</v>
      </c>
      <c r="AH9" s="10"/>
      <c r="AI9" s="7">
        <v>7</v>
      </c>
      <c r="AJ9" s="7">
        <v>33</v>
      </c>
      <c r="AK9" s="13">
        <f>TIME(0,AI9,AJ9)</f>
        <v>5.2430555555555555E-3</v>
      </c>
      <c r="AL9" s="7">
        <v>1</v>
      </c>
      <c r="AM9" s="7">
        <f>AL$2-AL9</f>
        <v>0</v>
      </c>
      <c r="AN9" s="13">
        <f>AK9+TIME(0,0,AM9)</f>
        <v>5.2430555555555555E-3</v>
      </c>
      <c r="AO9" s="7">
        <f>RANK(AN9,AN$8:AN$19,1)</f>
        <v>1</v>
      </c>
      <c r="AP9" s="7">
        <f>VLOOKUP(AO9,'Место-баллы'!$A$3:$E$52,2,0)</f>
        <v>100</v>
      </c>
      <c r="AQ9" s="10"/>
      <c r="AR9" s="7">
        <v>128</v>
      </c>
      <c r="AS9" s="7">
        <f>RANK(AR9,AR$8:AR$19,0)</f>
        <v>5</v>
      </c>
      <c r="AT9" s="7">
        <f>VLOOKUP(AS9,'Место-баллы'!$A$3:$E$52,2,0)</f>
        <v>80</v>
      </c>
      <c r="AU9" s="10"/>
      <c r="AV9" s="7">
        <v>6</v>
      </c>
      <c r="AW9" s="7">
        <v>7</v>
      </c>
      <c r="AX9" s="13">
        <f>TIME(0,AV9,AW9)</f>
        <v>4.2476851851851851E-3</v>
      </c>
      <c r="AY9" s="7">
        <v>6</v>
      </c>
      <c r="AZ9" s="7">
        <v>57</v>
      </c>
      <c r="BA9" s="13">
        <f>TIME(0,AY9,AZ9)</f>
        <v>4.8263888888888887E-3</v>
      </c>
      <c r="BB9" s="7">
        <v>74</v>
      </c>
      <c r="BC9" s="7">
        <f>BB$2-BB9</f>
        <v>0</v>
      </c>
      <c r="BD9" s="13">
        <f>BA9+TIME(0,0,BC9)</f>
        <v>4.8263888888888887E-3</v>
      </c>
      <c r="BE9" s="7">
        <f>RANK(BD9,BD$8:BD$19,1)</f>
        <v>4</v>
      </c>
      <c r="BF9" s="7">
        <f>VLOOKUP(BE9,'Место-баллы'!$A$3:$E$52,2,0)</f>
        <v>85</v>
      </c>
      <c r="BG9" s="10"/>
      <c r="BH9" s="7">
        <v>5</v>
      </c>
      <c r="BI9" s="7">
        <v>45</v>
      </c>
      <c r="BJ9" s="13">
        <f>TIME(0,BH9,BI9)</f>
        <v>3.9930555555555552E-3</v>
      </c>
      <c r="BK9" s="7">
        <v>7</v>
      </c>
      <c r="BL9" s="7">
        <v>5</v>
      </c>
      <c r="BM9" s="13">
        <f>TIME(0,BK9,BL9)</f>
        <v>4.9189814814814816E-3</v>
      </c>
      <c r="BN9" s="7">
        <v>67</v>
      </c>
      <c r="BO9" s="7">
        <f>BN$2-BN9</f>
        <v>1</v>
      </c>
      <c r="BP9" s="13">
        <f>BM9+TIME(0,0,BO9)</f>
        <v>4.9305555555555561E-3</v>
      </c>
      <c r="BQ9" s="7">
        <v>9</v>
      </c>
      <c r="BR9" s="7">
        <f>VLOOKUP(BQ9,'Место-баллы'!$A$3:$E$52,2,0)</f>
        <v>69</v>
      </c>
    </row>
    <row r="10" spans="2:70" x14ac:dyDescent="0.25">
      <c r="B10" s="7">
        <f>RANK(C10,C$8:C$19,0)</f>
        <v>3</v>
      </c>
      <c r="C10" s="7">
        <f>SUMIF($I$1:$BR$1,1,$I10:$BR10)</f>
        <v>576</v>
      </c>
      <c r="D10" s="7">
        <f>VLOOKUP(B10,'Место-баллы'!$A$3:$E$52,5,0)</f>
        <v>46</v>
      </c>
      <c r="E10" s="10"/>
      <c r="F10" s="10" t="s">
        <v>105</v>
      </c>
      <c r="G10" s="10" t="s">
        <v>67</v>
      </c>
      <c r="H10" s="15"/>
      <c r="I10" s="10"/>
      <c r="J10" s="7">
        <v>107</v>
      </c>
      <c r="K10" s="7">
        <f>RANK(J10,J$8:J$19,0)</f>
        <v>9</v>
      </c>
      <c r="L10" s="7">
        <f>VLOOKUP(K10,'Место-баллы'!$A$3:$E$52,2,0)</f>
        <v>69</v>
      </c>
      <c r="M10" s="10"/>
      <c r="N10" s="7">
        <v>11</v>
      </c>
      <c r="O10" s="7">
        <v>20</v>
      </c>
      <c r="P10" s="13">
        <f>TIME(0,N10,O10)</f>
        <v>7.8703703703703696E-3</v>
      </c>
      <c r="Q10" s="7">
        <v>295</v>
      </c>
      <c r="R10" s="7">
        <f>Q$2-Q10</f>
        <v>0</v>
      </c>
      <c r="S10" s="13">
        <f>P10+TIME(0,0,R10)</f>
        <v>7.8703703703703696E-3</v>
      </c>
      <c r="T10" s="7">
        <f>RANK(S10,S$8:S$19,1)</f>
        <v>4</v>
      </c>
      <c r="U10" s="7">
        <f>VLOOKUP(T10,'Место-баллы'!$A$3:$E$52,2,0)</f>
        <v>85</v>
      </c>
      <c r="V10" s="10"/>
      <c r="W10" s="7">
        <v>3</v>
      </c>
      <c r="X10" s="7">
        <v>51</v>
      </c>
      <c r="Y10" s="13">
        <f>TIME(0,W10,X10)</f>
        <v>2.673611111111111E-3</v>
      </c>
      <c r="Z10" s="7">
        <v>5</v>
      </c>
      <c r="AA10" s="7">
        <v>14</v>
      </c>
      <c r="AB10" s="13">
        <f>TIME(0,Z10,AA10)</f>
        <v>3.6342592592592594E-3</v>
      </c>
      <c r="AC10" s="7">
        <v>42</v>
      </c>
      <c r="AD10" s="7">
        <f>AC$2-AC10</f>
        <v>0</v>
      </c>
      <c r="AE10" s="13">
        <f>AB10+TIME(0,0,AD10)</f>
        <v>3.6342592592592594E-3</v>
      </c>
      <c r="AF10" s="7">
        <f>RANK(AE10,AE$8:AE$19,1)</f>
        <v>1</v>
      </c>
      <c r="AG10" s="7">
        <f>VLOOKUP(AF10,'Место-баллы'!$A$3:$E$52,2,0)</f>
        <v>100</v>
      </c>
      <c r="AH10" s="10"/>
      <c r="AI10" s="7">
        <v>7</v>
      </c>
      <c r="AJ10" s="7">
        <v>35</v>
      </c>
      <c r="AK10" s="13">
        <f>TIME(0,AI10,AJ10)</f>
        <v>5.2662037037037035E-3</v>
      </c>
      <c r="AL10" s="7">
        <v>1</v>
      </c>
      <c r="AM10" s="7">
        <f>AL$2-AL10</f>
        <v>0</v>
      </c>
      <c r="AN10" s="13">
        <f>AK10+TIME(0,0,AM10)</f>
        <v>5.2662037037037035E-3</v>
      </c>
      <c r="AO10" s="7">
        <f>RANK(AN10,AN$8:AN$19,1)</f>
        <v>3</v>
      </c>
      <c r="AP10" s="7">
        <f>VLOOKUP(AO10,'Место-баллы'!$A$3:$E$52,2,0)</f>
        <v>90</v>
      </c>
      <c r="AQ10" s="10"/>
      <c r="AR10" s="7">
        <v>141</v>
      </c>
      <c r="AS10" s="7">
        <f>RANK(AR10,AR$8:AR$19,0)</f>
        <v>3</v>
      </c>
      <c r="AT10" s="7">
        <f>VLOOKUP(AS10,'Место-баллы'!$A$3:$E$52,2,0)</f>
        <v>90</v>
      </c>
      <c r="AU10" s="10"/>
      <c r="AV10" s="7">
        <v>7</v>
      </c>
      <c r="AW10" s="7">
        <v>44</v>
      </c>
      <c r="AX10" s="13">
        <f>TIME(0,AV10,AW10)</f>
        <v>5.37037037037037E-3</v>
      </c>
      <c r="AY10" s="7">
        <v>8</v>
      </c>
      <c r="AZ10" s="7">
        <v>44</v>
      </c>
      <c r="BA10" s="13">
        <f>TIME(0,AY10,AZ10)</f>
        <v>6.0648148148148145E-3</v>
      </c>
      <c r="BB10" s="7">
        <v>74</v>
      </c>
      <c r="BC10" s="7">
        <f>BB$2-BB10</f>
        <v>0</v>
      </c>
      <c r="BD10" s="13">
        <f>BA10+TIME(0,0,BC10)</f>
        <v>6.0648148148148145E-3</v>
      </c>
      <c r="BE10" s="7">
        <f>RANK(BD10,BD$8:BD$19,1)</f>
        <v>8</v>
      </c>
      <c r="BF10" s="7">
        <f>VLOOKUP(BE10,'Место-баллы'!$A$3:$E$52,2,0)</f>
        <v>71</v>
      </c>
      <c r="BG10" s="10"/>
      <c r="BH10" s="7">
        <v>5</v>
      </c>
      <c r="BI10" s="7">
        <v>1</v>
      </c>
      <c r="BJ10" s="13">
        <f>TIME(0,BH10,BI10)</f>
        <v>3.4837962962962965E-3</v>
      </c>
      <c r="BK10" s="7">
        <v>7</v>
      </c>
      <c r="BL10" s="7">
        <v>5</v>
      </c>
      <c r="BM10" s="13">
        <f>TIME(0,BK10,BL10)</f>
        <v>4.9189814814814816E-3</v>
      </c>
      <c r="BN10" s="7">
        <v>67</v>
      </c>
      <c r="BO10" s="7">
        <f>BN$2-BN10</f>
        <v>1</v>
      </c>
      <c r="BP10" s="13">
        <f>BM10+TIME(0,0,BO10)</f>
        <v>4.9305555555555561E-3</v>
      </c>
      <c r="BQ10" s="7">
        <f>RANK(BP10,BP$8:BP$19,1)</f>
        <v>8</v>
      </c>
      <c r="BR10" s="7">
        <f>VLOOKUP(BQ10,'Место-баллы'!$A$3:$E$52,2,0)</f>
        <v>71</v>
      </c>
    </row>
    <row r="11" spans="2:70" x14ac:dyDescent="0.25">
      <c r="B11" s="7">
        <f>RANK(C11,C$8:C$19,0)</f>
        <v>4</v>
      </c>
      <c r="C11" s="7">
        <f>SUMIF($I$1:$BR$1,1,$I11:$BR11)</f>
        <v>571</v>
      </c>
      <c r="D11" s="7">
        <f>VLOOKUP(B11,'Место-баллы'!$A$3:$E$52,5,0)</f>
        <v>44</v>
      </c>
      <c r="E11" s="10"/>
      <c r="F11" s="10" t="s">
        <v>114</v>
      </c>
      <c r="G11" s="10" t="s">
        <v>115</v>
      </c>
      <c r="H11" s="15"/>
      <c r="I11" s="10"/>
      <c r="J11" s="7">
        <v>120</v>
      </c>
      <c r="K11" s="7">
        <f>RANK(J11,J$8:J$19,0)</f>
        <v>4</v>
      </c>
      <c r="L11" s="7">
        <f>VLOOKUP(K11,'Место-баллы'!$A$3:$E$52,2,0)</f>
        <v>85</v>
      </c>
      <c r="M11" s="10"/>
      <c r="N11" s="7">
        <v>11</v>
      </c>
      <c r="O11" s="7">
        <v>5</v>
      </c>
      <c r="P11" s="13">
        <f>TIME(0,N11,O11)</f>
        <v>7.6967592592592591E-3</v>
      </c>
      <c r="Q11" s="7">
        <v>295</v>
      </c>
      <c r="R11" s="7">
        <f>Q$2-Q11</f>
        <v>0</v>
      </c>
      <c r="S11" s="13">
        <f>P11+TIME(0,0,R11)</f>
        <v>7.6967592592592591E-3</v>
      </c>
      <c r="T11" s="7">
        <f>RANK(S11,S$8:S$19,1)</f>
        <v>3</v>
      </c>
      <c r="U11" s="7">
        <f>VLOOKUP(T11,'Место-баллы'!$A$3:$E$52,2,0)</f>
        <v>90</v>
      </c>
      <c r="V11" s="10"/>
      <c r="W11" s="7">
        <v>3</v>
      </c>
      <c r="X11" s="7">
        <v>57</v>
      </c>
      <c r="Y11" s="13">
        <f>TIME(0,W11,X11)</f>
        <v>2.7430555555555554E-3</v>
      </c>
      <c r="Z11" s="7">
        <v>5</v>
      </c>
      <c r="AA11" s="7">
        <v>35</v>
      </c>
      <c r="AB11" s="13">
        <f>TIME(0,Z11,AA11)</f>
        <v>3.8773148148148148E-3</v>
      </c>
      <c r="AC11" s="7">
        <v>42</v>
      </c>
      <c r="AD11" s="7">
        <f>AC$2-AC11</f>
        <v>0</v>
      </c>
      <c r="AE11" s="13">
        <f>AB11+TIME(0,0,AD11)</f>
        <v>3.8773148148148148E-3</v>
      </c>
      <c r="AF11" s="7">
        <f>RANK(AE11,AE$8:AE$19,1)</f>
        <v>4</v>
      </c>
      <c r="AG11" s="7">
        <f>VLOOKUP(AF11,'Место-баллы'!$A$3:$E$52,2,0)</f>
        <v>85</v>
      </c>
      <c r="AH11" s="10"/>
      <c r="AI11" s="7">
        <v>7</v>
      </c>
      <c r="AJ11" s="7">
        <v>52</v>
      </c>
      <c r="AK11" s="13">
        <f>TIME(0,AI11,AJ11)</f>
        <v>5.4629629629629629E-3</v>
      </c>
      <c r="AL11" s="7">
        <v>1</v>
      </c>
      <c r="AM11" s="7">
        <f>AL$2-AL11</f>
        <v>0</v>
      </c>
      <c r="AN11" s="13">
        <f>AK11+TIME(0,0,AM11)</f>
        <v>5.4629629629629629E-3</v>
      </c>
      <c r="AO11" s="7">
        <f>RANK(AN11,AN$8:AN$19,1)</f>
        <v>7</v>
      </c>
      <c r="AP11" s="7">
        <f>VLOOKUP(AO11,'Место-баллы'!$A$3:$E$52,2,0)</f>
        <v>73</v>
      </c>
      <c r="AQ11" s="10"/>
      <c r="AR11" s="7">
        <v>115</v>
      </c>
      <c r="AS11" s="7">
        <f>RANK(AR11,AR$8:AR$19,0)</f>
        <v>7</v>
      </c>
      <c r="AT11" s="7">
        <f>VLOOKUP(AS11,'Место-баллы'!$A$3:$E$52,2,0)</f>
        <v>73</v>
      </c>
      <c r="AU11" s="10"/>
      <c r="AV11" s="7">
        <v>5</v>
      </c>
      <c r="AW11" s="7">
        <v>30</v>
      </c>
      <c r="AX11" s="13">
        <f>TIME(0,AV11,AW11)</f>
        <v>3.8194444444444443E-3</v>
      </c>
      <c r="AY11" s="7">
        <v>6</v>
      </c>
      <c r="AZ11" s="7">
        <v>48</v>
      </c>
      <c r="BA11" s="13">
        <f>TIME(0,AY11,AZ11)</f>
        <v>4.7222222222222223E-3</v>
      </c>
      <c r="BB11" s="7">
        <v>74</v>
      </c>
      <c r="BC11" s="7">
        <f>BB$2-BB11</f>
        <v>0</v>
      </c>
      <c r="BD11" s="13">
        <f>BA11+TIME(0,0,BC11)</f>
        <v>4.7222222222222223E-3</v>
      </c>
      <c r="BE11" s="7">
        <f>RANK(BD11,BD$8:BD$19,1)</f>
        <v>3</v>
      </c>
      <c r="BF11" s="7">
        <f>VLOOKUP(BE11,'Место-баллы'!$A$3:$E$52,2,0)</f>
        <v>90</v>
      </c>
      <c r="BG11" s="10"/>
      <c r="BH11" s="7">
        <v>5</v>
      </c>
      <c r="BI11" s="7">
        <v>17</v>
      </c>
      <c r="BJ11" s="13">
        <f>TIME(0,BH11,BI11)</f>
        <v>3.6689814814814814E-3</v>
      </c>
      <c r="BK11" s="7">
        <v>6</v>
      </c>
      <c r="BL11" s="7">
        <v>36</v>
      </c>
      <c r="BM11" s="13">
        <f>TIME(0,BK11,BL11)</f>
        <v>4.5833333333333334E-3</v>
      </c>
      <c r="BN11" s="7">
        <v>68</v>
      </c>
      <c r="BO11" s="7">
        <f>BN$2-BN11</f>
        <v>0</v>
      </c>
      <c r="BP11" s="13">
        <f>BM11+TIME(0,0,BO11)</f>
        <v>4.5833333333333334E-3</v>
      </c>
      <c r="BQ11" s="7">
        <f>RANK(BP11,BP$8:BP$19,1)</f>
        <v>6</v>
      </c>
      <c r="BR11" s="7">
        <f>VLOOKUP(BQ11,'Место-баллы'!$A$3:$E$52,2,0)</f>
        <v>75</v>
      </c>
    </row>
    <row r="12" spans="2:70" x14ac:dyDescent="0.25">
      <c r="B12" s="7">
        <f>RANK(C12,C$8:C$19,0)</f>
        <v>5</v>
      </c>
      <c r="C12" s="7">
        <f>SUMIF($I$1:$BR$1,1,$I12:$BR12)</f>
        <v>558</v>
      </c>
      <c r="D12" s="7">
        <f>VLOOKUP(B12,'Место-баллы'!$A$3:$E$52,5,0)</f>
        <v>42</v>
      </c>
      <c r="E12" s="10"/>
      <c r="F12" s="10" t="s">
        <v>102</v>
      </c>
      <c r="G12" s="10" t="s">
        <v>119</v>
      </c>
      <c r="H12" s="15"/>
      <c r="I12" s="10"/>
      <c r="J12" s="7">
        <v>112</v>
      </c>
      <c r="K12" s="7">
        <f>RANK(J12,J$8:J$19,0)</f>
        <v>6</v>
      </c>
      <c r="L12" s="7">
        <f>VLOOKUP(K12,'Место-баллы'!$A$3:$E$52,2,0)</f>
        <v>75</v>
      </c>
      <c r="M12" s="10"/>
      <c r="N12" s="7">
        <v>12</v>
      </c>
      <c r="O12" s="7">
        <v>5</v>
      </c>
      <c r="P12" s="13">
        <f>TIME(0,N12,O12)</f>
        <v>8.3912037037037045E-3</v>
      </c>
      <c r="Q12" s="7">
        <f>195+60</f>
        <v>255</v>
      </c>
      <c r="R12" s="7">
        <f>Q$2-Q12</f>
        <v>40</v>
      </c>
      <c r="S12" s="13">
        <f>P12+TIME(0,0,R12)</f>
        <v>8.8541666666666682E-3</v>
      </c>
      <c r="T12" s="7">
        <f>RANK(S12,S$8:S$19,1)</f>
        <v>9</v>
      </c>
      <c r="U12" s="7">
        <f>VLOOKUP(T12,'Место-баллы'!$A$3:$E$52,2,0)</f>
        <v>69</v>
      </c>
      <c r="V12" s="10"/>
      <c r="W12" s="7">
        <v>4</v>
      </c>
      <c r="X12" s="7">
        <v>9</v>
      </c>
      <c r="Y12" s="13">
        <f>TIME(0,W12,X12)</f>
        <v>2.8819444444444444E-3</v>
      </c>
      <c r="Z12" s="7">
        <v>5</v>
      </c>
      <c r="AA12" s="7">
        <v>47</v>
      </c>
      <c r="AB12" s="13">
        <f>TIME(0,Z12,AA12)</f>
        <v>4.0162037037037041E-3</v>
      </c>
      <c r="AC12" s="7">
        <v>42</v>
      </c>
      <c r="AD12" s="7">
        <f>AC$2-AC12</f>
        <v>0</v>
      </c>
      <c r="AE12" s="13">
        <f>AB12+TIME(0,0,AD12)</f>
        <v>4.0162037037037041E-3</v>
      </c>
      <c r="AF12" s="7">
        <f>RANK(AE12,AE$8:AE$19,1)</f>
        <v>7</v>
      </c>
      <c r="AG12" s="7">
        <f>VLOOKUP(AF12,'Место-баллы'!$A$3:$E$52,2,0)</f>
        <v>73</v>
      </c>
      <c r="AH12" s="10"/>
      <c r="AI12" s="7">
        <v>7</v>
      </c>
      <c r="AJ12" s="7">
        <v>44</v>
      </c>
      <c r="AK12" s="13">
        <f>TIME(0,AI12,AJ12)</f>
        <v>5.37037037037037E-3</v>
      </c>
      <c r="AL12" s="7">
        <v>1</v>
      </c>
      <c r="AM12" s="7">
        <f>AL$2-AL12</f>
        <v>0</v>
      </c>
      <c r="AN12" s="13">
        <f>AK12+TIME(0,0,AM12)</f>
        <v>5.37037037037037E-3</v>
      </c>
      <c r="AO12" s="7">
        <f>RANK(AN12,AN$8:AN$19,1)</f>
        <v>5</v>
      </c>
      <c r="AP12" s="7">
        <f>VLOOKUP(AO12,'Место-баллы'!$A$3:$E$52,2,0)</f>
        <v>80</v>
      </c>
      <c r="AQ12" s="10"/>
      <c r="AR12" s="7">
        <v>113</v>
      </c>
      <c r="AS12" s="7">
        <f>RANK(AR12,AR$8:AR$19,0)</f>
        <v>8</v>
      </c>
      <c r="AT12" s="7">
        <f>VLOOKUP(AS12,'Место-баллы'!$A$3:$E$52,2,0)</f>
        <v>71</v>
      </c>
      <c r="AU12" s="10"/>
      <c r="AV12" s="7">
        <v>5</v>
      </c>
      <c r="AW12" s="7">
        <v>46</v>
      </c>
      <c r="AX12" s="13">
        <f>TIME(0,AV12,AW12)</f>
        <v>4.0046296296296297E-3</v>
      </c>
      <c r="AY12" s="7">
        <v>6</v>
      </c>
      <c r="AZ12" s="7">
        <v>47</v>
      </c>
      <c r="BA12" s="13">
        <f>TIME(0,AY12,AZ12)</f>
        <v>4.7106481481481478E-3</v>
      </c>
      <c r="BB12" s="7">
        <v>74</v>
      </c>
      <c r="BC12" s="7">
        <f>BB$2-BB12</f>
        <v>0</v>
      </c>
      <c r="BD12" s="13">
        <f>BA12+TIME(0,0,BC12)</f>
        <v>4.7106481481481478E-3</v>
      </c>
      <c r="BE12" s="7">
        <f>RANK(BD12,BD$8:BD$19,1)</f>
        <v>2</v>
      </c>
      <c r="BF12" s="7">
        <f>VLOOKUP(BE12,'Место-баллы'!$A$3:$E$52,2,0)</f>
        <v>95</v>
      </c>
      <c r="BG12" s="10"/>
      <c r="BH12" s="7">
        <v>5</v>
      </c>
      <c r="BI12" s="7">
        <v>14</v>
      </c>
      <c r="BJ12" s="13">
        <f>TIME(0,BH12,BI12)</f>
        <v>3.6342592592592594E-3</v>
      </c>
      <c r="BK12" s="7">
        <v>6</v>
      </c>
      <c r="BL12" s="7">
        <v>3</v>
      </c>
      <c r="BM12" s="13">
        <f>TIME(0,BK12,BL12)</f>
        <v>4.2013888888888891E-3</v>
      </c>
      <c r="BN12" s="7">
        <v>68</v>
      </c>
      <c r="BO12" s="7">
        <f>BN$2-BN12</f>
        <v>0</v>
      </c>
      <c r="BP12" s="13">
        <f>BM12+TIME(0,0,BO12)</f>
        <v>4.2013888888888891E-3</v>
      </c>
      <c r="BQ12" s="7">
        <f>RANK(BP12,BP$8:BP$19,1)</f>
        <v>2</v>
      </c>
      <c r="BR12" s="7">
        <f>VLOOKUP(BQ12,'Место-баллы'!$A$3:$E$52,2,0)</f>
        <v>95</v>
      </c>
    </row>
    <row r="13" spans="2:70" x14ac:dyDescent="0.25">
      <c r="B13" s="7">
        <f>RANK(C13,C$8:C$19,0)</f>
        <v>6</v>
      </c>
      <c r="C13" s="7">
        <f>SUMIF($I$1:$BR$1,1,$I13:$BR13)</f>
        <v>541</v>
      </c>
      <c r="D13" s="7">
        <f>VLOOKUP(B13,'Место-баллы'!$A$3:$E$52,5,0)</f>
        <v>41</v>
      </c>
      <c r="E13" s="10"/>
      <c r="F13" s="10" t="s">
        <v>109</v>
      </c>
      <c r="G13" s="10" t="s">
        <v>110</v>
      </c>
      <c r="H13" s="15"/>
      <c r="I13" s="10"/>
      <c r="J13" s="7">
        <v>116</v>
      </c>
      <c r="K13" s="7">
        <f>RANK(J13,J$8:J$19,0)</f>
        <v>5</v>
      </c>
      <c r="L13" s="7">
        <f>VLOOKUP(K13,'Место-баллы'!$A$3:$E$52,2,0)</f>
        <v>80</v>
      </c>
      <c r="M13" s="10"/>
      <c r="N13" s="7">
        <v>11</v>
      </c>
      <c r="O13" s="7">
        <v>27</v>
      </c>
      <c r="P13" s="13">
        <f>TIME(0,N13,O13)</f>
        <v>7.951388888888888E-3</v>
      </c>
      <c r="Q13" s="7">
        <v>295</v>
      </c>
      <c r="R13" s="7">
        <f>Q$2-Q13</f>
        <v>0</v>
      </c>
      <c r="S13" s="13">
        <f>P13+TIME(0,0,R13)</f>
        <v>7.951388888888888E-3</v>
      </c>
      <c r="T13" s="7">
        <f>RANK(S13,S$8:S$19,1)</f>
        <v>5</v>
      </c>
      <c r="U13" s="7">
        <f>VLOOKUP(T13,'Место-баллы'!$A$3:$E$52,2,0)</f>
        <v>80</v>
      </c>
      <c r="V13" s="10"/>
      <c r="W13" s="7">
        <v>4</v>
      </c>
      <c r="X13" s="7">
        <v>2</v>
      </c>
      <c r="Y13" s="13">
        <f>TIME(0,W13,X13)</f>
        <v>2.8009259259259259E-3</v>
      </c>
      <c r="Z13" s="7">
        <v>5</v>
      </c>
      <c r="AA13" s="7">
        <v>38</v>
      </c>
      <c r="AB13" s="13">
        <f>TIME(0,Z13,AA13)</f>
        <v>3.9120370370370368E-3</v>
      </c>
      <c r="AC13" s="7">
        <v>42</v>
      </c>
      <c r="AD13" s="7">
        <f>AC$2-AC13</f>
        <v>0</v>
      </c>
      <c r="AE13" s="13">
        <f>AB13+TIME(0,0,AD13)</f>
        <v>3.9120370370370368E-3</v>
      </c>
      <c r="AF13" s="7">
        <f>RANK(AE13,AE$8:AE$19,1)</f>
        <v>5</v>
      </c>
      <c r="AG13" s="7">
        <f>VLOOKUP(AF13,'Место-баллы'!$A$3:$E$52,2,0)</f>
        <v>80</v>
      </c>
      <c r="AH13" s="10"/>
      <c r="AI13" s="7">
        <v>8</v>
      </c>
      <c r="AJ13" s="7">
        <v>18</v>
      </c>
      <c r="AK13" s="13">
        <f>TIME(0,AI13,AJ13)</f>
        <v>5.7638888888888887E-3</v>
      </c>
      <c r="AL13" s="7">
        <v>1</v>
      </c>
      <c r="AM13" s="7">
        <f>AL$2-AL13</f>
        <v>0</v>
      </c>
      <c r="AN13" s="13">
        <f>AK13+TIME(0,0,AM13)</f>
        <v>5.7638888888888887E-3</v>
      </c>
      <c r="AO13" s="7">
        <f>RANK(AN13,AN$8:AN$19,1)</f>
        <v>9</v>
      </c>
      <c r="AP13" s="7">
        <f>VLOOKUP(AO13,'Место-баллы'!$A$3:$E$52,2,0)</f>
        <v>69</v>
      </c>
      <c r="AQ13" s="10"/>
      <c r="AR13" s="7">
        <v>147</v>
      </c>
      <c r="AS13" s="7">
        <f>RANK(AR13,AR$8:AR$19,0)</f>
        <v>1</v>
      </c>
      <c r="AT13" s="7">
        <f>VLOOKUP(AS13,'Место-баллы'!$A$3:$E$52,2,0)</f>
        <v>100</v>
      </c>
      <c r="AU13" s="10"/>
      <c r="AV13" s="7">
        <v>8</v>
      </c>
      <c r="AW13" s="7">
        <v>24</v>
      </c>
      <c r="AX13" s="13">
        <f>TIME(0,AV13,AW13)</f>
        <v>5.8333333333333336E-3</v>
      </c>
      <c r="AY13" s="7">
        <v>9</v>
      </c>
      <c r="AZ13" s="7">
        <v>22</v>
      </c>
      <c r="BA13" s="13">
        <f>TIME(0,AY13,AZ13)</f>
        <v>6.5046296296296293E-3</v>
      </c>
      <c r="BB13" s="7">
        <v>74</v>
      </c>
      <c r="BC13" s="7">
        <f>BB$2-BB13</f>
        <v>0</v>
      </c>
      <c r="BD13" s="13">
        <f>BA13+TIME(0,0,BC13)</f>
        <v>6.5046296296296293E-3</v>
      </c>
      <c r="BE13" s="7">
        <f>RANK(BD13,BD$8:BD$19,1)</f>
        <v>11</v>
      </c>
      <c r="BF13" s="7">
        <f>VLOOKUP(BE13,'Место-баллы'!$A$3:$E$52,2,0)</f>
        <v>65</v>
      </c>
      <c r="BG13" s="10"/>
      <c r="BH13" s="7">
        <v>6</v>
      </c>
      <c r="BI13" s="7">
        <v>1</v>
      </c>
      <c r="BJ13" s="13">
        <f>TIME(0,BH13,BI13)</f>
        <v>4.178240740740741E-3</v>
      </c>
      <c r="BK13" s="7">
        <v>7</v>
      </c>
      <c r="BL13" s="7">
        <v>5</v>
      </c>
      <c r="BM13" s="13">
        <f>TIME(0,BK13,BL13)</f>
        <v>4.9189814814814816E-3</v>
      </c>
      <c r="BN13" s="7">
        <v>67</v>
      </c>
      <c r="BO13" s="7">
        <f>BN$2-BN13</f>
        <v>1</v>
      </c>
      <c r="BP13" s="13">
        <f>BM13+TIME(0,0,BO13)</f>
        <v>4.9305555555555561E-3</v>
      </c>
      <c r="BQ13" s="7">
        <v>10</v>
      </c>
      <c r="BR13" s="7">
        <f>VLOOKUP(BQ13,'Место-баллы'!$A$3:$E$52,2,0)</f>
        <v>67</v>
      </c>
    </row>
    <row r="14" spans="2:70" x14ac:dyDescent="0.25">
      <c r="B14" s="7">
        <f>RANK(C14,C$8:C$19,0)</f>
        <v>7</v>
      </c>
      <c r="C14" s="7">
        <f>SUMIF($I$1:$BR$1,1,$I14:$BR14)</f>
        <v>532</v>
      </c>
      <c r="D14" s="7">
        <f>VLOOKUP(B14,'Место-баллы'!$A$3:$E$52,5,0)</f>
        <v>40</v>
      </c>
      <c r="E14" s="10"/>
      <c r="F14" s="10" t="s">
        <v>106</v>
      </c>
      <c r="G14" s="10" t="s">
        <v>107</v>
      </c>
      <c r="H14" s="15"/>
      <c r="I14" s="10"/>
      <c r="J14" s="7">
        <v>105</v>
      </c>
      <c r="K14" s="7">
        <f>RANK(J14,J$8:J$19,0)</f>
        <v>10</v>
      </c>
      <c r="L14" s="7">
        <f>VLOOKUP(K14,'Место-баллы'!$A$3:$E$52,2,0)</f>
        <v>67</v>
      </c>
      <c r="M14" s="10"/>
      <c r="N14" s="7">
        <v>12</v>
      </c>
      <c r="O14" s="7">
        <v>5</v>
      </c>
      <c r="P14" s="13">
        <f>TIME(0,N14,O14)</f>
        <v>8.3912037037037045E-3</v>
      </c>
      <c r="Q14" s="7">
        <f>195+75</f>
        <v>270</v>
      </c>
      <c r="R14" s="7">
        <f>Q$2-Q14</f>
        <v>25</v>
      </c>
      <c r="S14" s="13">
        <f>P14+TIME(0,0,R14)</f>
        <v>8.6805555555555559E-3</v>
      </c>
      <c r="T14" s="7">
        <f>RANK(S14,S$8:S$19,1)</f>
        <v>8</v>
      </c>
      <c r="U14" s="7">
        <f>VLOOKUP(T14,'Место-баллы'!$A$3:$E$52,2,0)</f>
        <v>71</v>
      </c>
      <c r="V14" s="10"/>
      <c r="W14" s="7">
        <v>4</v>
      </c>
      <c r="X14" s="7">
        <v>45</v>
      </c>
      <c r="Y14" s="13">
        <f>TIME(0,W14,X14)</f>
        <v>3.2986111111111111E-3</v>
      </c>
      <c r="Z14" s="7">
        <v>6</v>
      </c>
      <c r="AA14" s="7">
        <v>35</v>
      </c>
      <c r="AB14" s="13">
        <f>TIME(0,Z14,AA14)</f>
        <v>4.5717592592592589E-3</v>
      </c>
      <c r="AC14" s="7">
        <v>42</v>
      </c>
      <c r="AD14" s="7">
        <f>AC$2-AC14</f>
        <v>0</v>
      </c>
      <c r="AE14" s="13">
        <f>AB14+TIME(0,0,AD14)</f>
        <v>4.5717592592592589E-3</v>
      </c>
      <c r="AF14" s="7">
        <f>RANK(AE14,AE$8:AE$19,1)</f>
        <v>9</v>
      </c>
      <c r="AG14" s="7">
        <f>VLOOKUP(AF14,'Место-баллы'!$A$3:$E$52,2,0)</f>
        <v>69</v>
      </c>
      <c r="AH14" s="10"/>
      <c r="AI14" s="7">
        <v>7</v>
      </c>
      <c r="AJ14" s="7">
        <v>39</v>
      </c>
      <c r="AK14" s="13">
        <f>TIME(0,AI14,AJ14)</f>
        <v>5.3125000000000004E-3</v>
      </c>
      <c r="AL14" s="7">
        <v>1</v>
      </c>
      <c r="AM14" s="7">
        <f>AL$2-AL14</f>
        <v>0</v>
      </c>
      <c r="AN14" s="13">
        <f>AK14+TIME(0,0,AM14)</f>
        <v>5.3125000000000004E-3</v>
      </c>
      <c r="AO14" s="7">
        <f>RANK(AN14,AN$8:AN$19,1)</f>
        <v>4</v>
      </c>
      <c r="AP14" s="7">
        <f>VLOOKUP(AO14,'Место-баллы'!$A$3:$E$52,2,0)</f>
        <v>85</v>
      </c>
      <c r="AQ14" s="10"/>
      <c r="AR14" s="7">
        <v>116</v>
      </c>
      <c r="AS14" s="7">
        <f>RANK(AR14,AR$8:AR$19,0)</f>
        <v>6</v>
      </c>
      <c r="AT14" s="7">
        <f>VLOOKUP(AS14,'Место-баллы'!$A$3:$E$52,2,0)</f>
        <v>75</v>
      </c>
      <c r="AU14" s="10"/>
      <c r="AV14" s="7">
        <v>6</v>
      </c>
      <c r="AW14" s="7">
        <v>18</v>
      </c>
      <c r="AX14" s="13">
        <f>TIME(0,AV14,AW14)</f>
        <v>4.3750000000000004E-3</v>
      </c>
      <c r="AY14" s="7">
        <v>7</v>
      </c>
      <c r="AZ14" s="7">
        <v>26</v>
      </c>
      <c r="BA14" s="13">
        <f>TIME(0,AY14,AZ14)</f>
        <v>5.162037037037037E-3</v>
      </c>
      <c r="BB14" s="7">
        <v>74</v>
      </c>
      <c r="BC14" s="7">
        <f>BB$2-BB14</f>
        <v>0</v>
      </c>
      <c r="BD14" s="13">
        <f>BA14+TIME(0,0,BC14)</f>
        <v>5.162037037037037E-3</v>
      </c>
      <c r="BE14" s="7">
        <f>RANK(BD14,BD$8:BD$19,1)</f>
        <v>5</v>
      </c>
      <c r="BF14" s="7">
        <f>VLOOKUP(BE14,'Место-баллы'!$A$3:$E$52,2,0)</f>
        <v>80</v>
      </c>
      <c r="BG14" s="10"/>
      <c r="BH14" s="7">
        <v>5</v>
      </c>
      <c r="BI14" s="7">
        <v>13</v>
      </c>
      <c r="BJ14" s="13">
        <f>TIME(0,BH14,BI14)</f>
        <v>3.6226851851851854E-3</v>
      </c>
      <c r="BK14" s="7">
        <v>6</v>
      </c>
      <c r="BL14" s="7">
        <v>14</v>
      </c>
      <c r="BM14" s="13">
        <f>TIME(0,BK14,BL14)</f>
        <v>4.3287037037037035E-3</v>
      </c>
      <c r="BN14" s="7">
        <v>68</v>
      </c>
      <c r="BO14" s="7">
        <f>BN$2-BN14</f>
        <v>0</v>
      </c>
      <c r="BP14" s="13">
        <f>BM14+TIME(0,0,BO14)</f>
        <v>4.3287037037037035E-3</v>
      </c>
      <c r="BQ14" s="7">
        <f>RANK(BP14,BP$8:BP$19,1)</f>
        <v>4</v>
      </c>
      <c r="BR14" s="7">
        <f>VLOOKUP(BQ14,'Место-баллы'!$A$3:$E$52,2,0)</f>
        <v>85</v>
      </c>
    </row>
    <row r="15" spans="2:70" x14ac:dyDescent="0.25">
      <c r="B15" s="7">
        <f>RANK(C15,C$8:C$19,0)</f>
        <v>8</v>
      </c>
      <c r="C15" s="7">
        <f>SUMIF($I$1:$BR$1,1,$I15:$BR15)</f>
        <v>525</v>
      </c>
      <c r="D15" s="7">
        <f>VLOOKUP(B15,'Место-баллы'!$A$3:$E$52,5,0)</f>
        <v>39</v>
      </c>
      <c r="E15" s="10"/>
      <c r="F15" s="10" t="s">
        <v>103</v>
      </c>
      <c r="G15" s="10" t="s">
        <v>104</v>
      </c>
      <c r="H15" s="15"/>
      <c r="I15" s="10"/>
      <c r="J15" s="7">
        <v>110</v>
      </c>
      <c r="K15" s="7">
        <f>RANK(J15,J$8:J$19,0)</f>
        <v>7</v>
      </c>
      <c r="L15" s="7">
        <f>VLOOKUP(K15,'Место-баллы'!$A$3:$E$52,2,0)</f>
        <v>73</v>
      </c>
      <c r="M15" s="10"/>
      <c r="N15" s="7">
        <v>12</v>
      </c>
      <c r="O15" s="7">
        <v>5</v>
      </c>
      <c r="P15" s="13">
        <f>TIME(0,N15,O15)</f>
        <v>8.3912037037037045E-3</v>
      </c>
      <c r="Q15" s="7">
        <v>147</v>
      </c>
      <c r="R15" s="7">
        <f>Q$2-Q15</f>
        <v>148</v>
      </c>
      <c r="S15" s="13">
        <f>P15+TIME(0,0,R15)</f>
        <v>1.0104166666666668E-2</v>
      </c>
      <c r="T15" s="7">
        <f>RANK(S15,S$8:S$19,1)</f>
        <v>12</v>
      </c>
      <c r="U15" s="7">
        <f>VLOOKUP(T15,'Место-баллы'!$A$3:$E$52,2,0)</f>
        <v>63</v>
      </c>
      <c r="V15" s="10"/>
      <c r="W15" s="7">
        <v>3</v>
      </c>
      <c r="X15" s="7">
        <v>44</v>
      </c>
      <c r="Y15" s="13">
        <f>TIME(0,W15,X15)</f>
        <v>2.5925925925925925E-3</v>
      </c>
      <c r="Z15" s="7">
        <v>5</v>
      </c>
      <c r="AA15" s="7">
        <v>18</v>
      </c>
      <c r="AB15" s="13">
        <f>TIME(0,Z15,AA15)</f>
        <v>3.6805555555555554E-3</v>
      </c>
      <c r="AC15" s="7">
        <v>42</v>
      </c>
      <c r="AD15" s="7">
        <f>AC$2-AC15</f>
        <v>0</v>
      </c>
      <c r="AE15" s="13">
        <f>AB15+TIME(0,0,AD15)</f>
        <v>3.6805555555555554E-3</v>
      </c>
      <c r="AF15" s="7">
        <f>RANK(AE15,AE$8:AE$19,1)</f>
        <v>2</v>
      </c>
      <c r="AG15" s="7">
        <f>VLOOKUP(AF15,'Место-баллы'!$A$3:$E$52,2,0)</f>
        <v>95</v>
      </c>
      <c r="AH15" s="10"/>
      <c r="AI15" s="7">
        <v>7</v>
      </c>
      <c r="AJ15" s="7">
        <v>57</v>
      </c>
      <c r="AK15" s="13">
        <f>TIME(0,AI15,AJ15)</f>
        <v>5.5208333333333333E-3</v>
      </c>
      <c r="AL15" s="7">
        <v>1</v>
      </c>
      <c r="AM15" s="7">
        <f>AL$2-AL15</f>
        <v>0</v>
      </c>
      <c r="AN15" s="13">
        <f>AK15+TIME(0,0,AM15)</f>
        <v>5.5208333333333333E-3</v>
      </c>
      <c r="AO15" s="7">
        <f>RANK(AN15,AN$8:AN$19,1)</f>
        <v>8</v>
      </c>
      <c r="AP15" s="7">
        <f>VLOOKUP(AO15,'Место-баллы'!$A$3:$E$52,2,0)</f>
        <v>71</v>
      </c>
      <c r="AQ15" s="10"/>
      <c r="AR15" s="7">
        <v>144</v>
      </c>
      <c r="AS15" s="7">
        <f>RANK(AR15,AR$8:AR$19,0)</f>
        <v>2</v>
      </c>
      <c r="AT15" s="7">
        <f>VLOOKUP(AS15,'Место-баллы'!$A$3:$E$52,2,0)</f>
        <v>95</v>
      </c>
      <c r="AU15" s="10"/>
      <c r="AV15" s="7">
        <v>11</v>
      </c>
      <c r="AW15" s="7">
        <v>56</v>
      </c>
      <c r="AX15" s="13">
        <f>TIME(0,AV15,AW15)</f>
        <v>8.2870370370370372E-3</v>
      </c>
      <c r="AY15" s="7">
        <v>12</v>
      </c>
      <c r="AZ15" s="7">
        <v>48</v>
      </c>
      <c r="BA15" s="13">
        <f>TIME(0,AY15,AZ15)</f>
        <v>8.8888888888888889E-3</v>
      </c>
      <c r="BB15" s="7">
        <v>74</v>
      </c>
      <c r="BC15" s="7">
        <f>BB$2-BB15</f>
        <v>0</v>
      </c>
      <c r="BD15" s="13">
        <f>BA15+TIME(0,0,BC15)</f>
        <v>8.8888888888888889E-3</v>
      </c>
      <c r="BE15" s="7">
        <f>RANK(BD15,BD$8:BD$19,1)</f>
        <v>12</v>
      </c>
      <c r="BF15" s="7">
        <f>VLOOKUP(BE15,'Место-баллы'!$A$3:$E$52,2,0)</f>
        <v>63</v>
      </c>
      <c r="BG15" s="10"/>
      <c r="BH15" s="7">
        <v>6</v>
      </c>
      <c r="BI15" s="7">
        <v>30</v>
      </c>
      <c r="BJ15" s="13">
        <f>TIME(0,BH15,BI15)</f>
        <v>4.5138888888888885E-3</v>
      </c>
      <c r="BK15" s="7">
        <v>7</v>
      </c>
      <c r="BL15" s="7">
        <v>5</v>
      </c>
      <c r="BM15" s="13">
        <f>TIME(0,BK15,BL15)</f>
        <v>4.9189814814814816E-3</v>
      </c>
      <c r="BN15" s="7">
        <v>67</v>
      </c>
      <c r="BO15" s="7">
        <f>BN$2-BN15</f>
        <v>1</v>
      </c>
      <c r="BP15" s="13">
        <f>BM15+TIME(0,0,BO15)</f>
        <v>4.9305555555555561E-3</v>
      </c>
      <c r="BQ15" s="7">
        <v>11</v>
      </c>
      <c r="BR15" s="7">
        <f>VLOOKUP(BQ15,'Место-баллы'!$A$3:$E$52,2,0)</f>
        <v>65</v>
      </c>
    </row>
    <row r="16" spans="2:70" x14ac:dyDescent="0.25">
      <c r="B16" s="7">
        <f>RANK(C16,C$8:C$19,0)</f>
        <v>9</v>
      </c>
      <c r="C16" s="7">
        <f>SUMIF($I$1:$BR$1,1,$I16:$BR16)</f>
        <v>512</v>
      </c>
      <c r="D16" s="7">
        <f>VLOOKUP(B16,'Место-баллы'!$A$3:$E$52,5,0)</f>
        <v>38</v>
      </c>
      <c r="E16" s="10"/>
      <c r="F16" s="10" t="s">
        <v>117</v>
      </c>
      <c r="G16" s="10" t="s">
        <v>118</v>
      </c>
      <c r="H16" s="15"/>
      <c r="I16" s="10"/>
      <c r="J16" s="7">
        <v>102</v>
      </c>
      <c r="K16" s="7">
        <f>RANK(J16,J$8:J$19,0)</f>
        <v>12</v>
      </c>
      <c r="L16" s="7">
        <f>VLOOKUP(K16,'Место-баллы'!$A$3:$E$52,2,0)</f>
        <v>63</v>
      </c>
      <c r="M16" s="10"/>
      <c r="N16" s="7">
        <v>11</v>
      </c>
      <c r="O16" s="7">
        <v>30</v>
      </c>
      <c r="P16" s="13">
        <f>TIME(0,N16,O16)</f>
        <v>7.9861111111111105E-3</v>
      </c>
      <c r="Q16" s="7">
        <v>295</v>
      </c>
      <c r="R16" s="7">
        <f>Q$2-Q16</f>
        <v>0</v>
      </c>
      <c r="S16" s="13">
        <f>P16+TIME(0,0,R16)</f>
        <v>7.9861111111111105E-3</v>
      </c>
      <c r="T16" s="7">
        <f>RANK(S16,S$8:S$19,1)</f>
        <v>6</v>
      </c>
      <c r="U16" s="7">
        <f>VLOOKUP(T16,'Место-баллы'!$A$3:$E$52,2,0)</f>
        <v>75</v>
      </c>
      <c r="V16" s="10"/>
      <c r="W16" s="7">
        <v>4</v>
      </c>
      <c r="X16" s="7">
        <v>23</v>
      </c>
      <c r="Y16" s="13">
        <f>TIME(0,W16,X16)</f>
        <v>3.0439814814814813E-3</v>
      </c>
      <c r="Z16" s="7">
        <v>6</v>
      </c>
      <c r="AA16" s="7">
        <v>1</v>
      </c>
      <c r="AB16" s="13">
        <f>TIME(0,Z16,AA16)</f>
        <v>4.178240740740741E-3</v>
      </c>
      <c r="AC16" s="7">
        <v>42</v>
      </c>
      <c r="AD16" s="7">
        <f>AC$2-AC16</f>
        <v>0</v>
      </c>
      <c r="AE16" s="13">
        <f>AB16+TIME(0,0,AD16)</f>
        <v>4.178240740740741E-3</v>
      </c>
      <c r="AF16" s="7">
        <f>RANK(AE16,AE$8:AE$19,1)</f>
        <v>8</v>
      </c>
      <c r="AG16" s="7">
        <f>VLOOKUP(AF16,'Место-баллы'!$A$3:$E$52,2,0)</f>
        <v>71</v>
      </c>
      <c r="AH16" s="10"/>
      <c r="AI16" s="7">
        <v>7</v>
      </c>
      <c r="AJ16" s="7">
        <v>50</v>
      </c>
      <c r="AK16" s="13">
        <f>TIME(0,AI16,AJ16)</f>
        <v>5.4398148148148149E-3</v>
      </c>
      <c r="AL16" s="7">
        <v>1</v>
      </c>
      <c r="AM16" s="7">
        <f>AL$2-AL16</f>
        <v>0</v>
      </c>
      <c r="AN16" s="13">
        <f>AK16+TIME(0,0,AM16)</f>
        <v>5.4398148148148149E-3</v>
      </c>
      <c r="AO16" s="7">
        <f>RANK(AN16,AN$8:AN$19,1)</f>
        <v>6</v>
      </c>
      <c r="AP16" s="7">
        <f>VLOOKUP(AO16,'Место-баллы'!$A$3:$E$52,2,0)</f>
        <v>75</v>
      </c>
      <c r="AQ16" s="10"/>
      <c r="AR16" s="7">
        <v>107</v>
      </c>
      <c r="AS16" s="7">
        <f>RANK(AR16,AR$8:AR$19,0)</f>
        <v>9</v>
      </c>
      <c r="AT16" s="7">
        <f>VLOOKUP(AS16,'Место-баллы'!$A$3:$E$52,2,0)</f>
        <v>69</v>
      </c>
      <c r="AU16" s="10"/>
      <c r="AV16" s="7">
        <v>7</v>
      </c>
      <c r="AW16" s="7">
        <v>51</v>
      </c>
      <c r="AX16" s="13">
        <f>TIME(0,AV16,AW16)</f>
        <v>5.4513888888888893E-3</v>
      </c>
      <c r="AY16" s="7">
        <v>8</v>
      </c>
      <c r="AZ16" s="7">
        <v>51</v>
      </c>
      <c r="BA16" s="13">
        <f>TIME(0,AY16,AZ16)</f>
        <v>6.145833333333333E-3</v>
      </c>
      <c r="BB16" s="7">
        <v>74</v>
      </c>
      <c r="BC16" s="7">
        <f>BB$2-BB16</f>
        <v>0</v>
      </c>
      <c r="BD16" s="13">
        <f>BA16+TIME(0,0,BC16)</f>
        <v>6.145833333333333E-3</v>
      </c>
      <c r="BE16" s="7">
        <f>RANK(BD16,BD$8:BD$19,1)</f>
        <v>9</v>
      </c>
      <c r="BF16" s="7">
        <f>VLOOKUP(BE16,'Место-баллы'!$A$3:$E$52,2,0)</f>
        <v>69</v>
      </c>
      <c r="BG16" s="10"/>
      <c r="BH16" s="7">
        <v>4</v>
      </c>
      <c r="BI16" s="7">
        <v>53</v>
      </c>
      <c r="BJ16" s="13">
        <f>TIME(0,BH16,BI16)</f>
        <v>3.3912037037037036E-3</v>
      </c>
      <c r="BK16" s="7">
        <v>6</v>
      </c>
      <c r="BL16" s="7">
        <v>13</v>
      </c>
      <c r="BM16" s="13">
        <f>TIME(0,BK16,BL16)</f>
        <v>4.31712962962963E-3</v>
      </c>
      <c r="BN16" s="7">
        <v>68</v>
      </c>
      <c r="BO16" s="7">
        <f>BN$2-BN16</f>
        <v>0</v>
      </c>
      <c r="BP16" s="13">
        <f>BM16+TIME(0,0,BO16)</f>
        <v>4.31712962962963E-3</v>
      </c>
      <c r="BQ16" s="7">
        <f>RANK(BP16,BP$8:BP$19,1)</f>
        <v>3</v>
      </c>
      <c r="BR16" s="7">
        <f>VLOOKUP(BQ16,'Место-баллы'!$A$3:$E$52,2,0)</f>
        <v>90</v>
      </c>
    </row>
    <row r="17" spans="2:70" x14ac:dyDescent="0.25">
      <c r="B17" s="7">
        <f>RANK(C17,C$8:C$19,0)</f>
        <v>10</v>
      </c>
      <c r="C17" s="7">
        <f>SUMIF($I$1:$BR$1,1,$I17:$BR17)</f>
        <v>507</v>
      </c>
      <c r="D17" s="7">
        <f>VLOOKUP(B17,'Место-баллы'!$A$3:$E$52,5,0)</f>
        <v>37</v>
      </c>
      <c r="E17" s="10"/>
      <c r="F17" s="10" t="s">
        <v>108</v>
      </c>
      <c r="G17" s="10" t="s">
        <v>73</v>
      </c>
      <c r="H17" s="15"/>
      <c r="I17" s="10"/>
      <c r="J17" s="7">
        <v>127</v>
      </c>
      <c r="K17" s="7">
        <f>RANK(J17,J$8:J$19,0)</f>
        <v>2</v>
      </c>
      <c r="L17" s="7">
        <f>VLOOKUP(K17,'Место-баллы'!$A$3:$E$52,2,0)</f>
        <v>95</v>
      </c>
      <c r="M17" s="10"/>
      <c r="N17" s="7">
        <v>12</v>
      </c>
      <c r="O17" s="7">
        <v>5</v>
      </c>
      <c r="P17" s="13">
        <f>TIME(0,N17,O17)</f>
        <v>8.3912037037037045E-3</v>
      </c>
      <c r="Q17" s="7">
        <f>195+57</f>
        <v>252</v>
      </c>
      <c r="R17" s="7">
        <f>Q$2-Q17</f>
        <v>43</v>
      </c>
      <c r="S17" s="13">
        <f>P17+TIME(0,0,R17)</f>
        <v>8.8888888888888906E-3</v>
      </c>
      <c r="T17" s="7">
        <f>RANK(S17,S$8:S$19,1)</f>
        <v>10</v>
      </c>
      <c r="U17" s="7">
        <f>VLOOKUP(T17,'Место-баллы'!$A$3:$E$52,2,0)</f>
        <v>67</v>
      </c>
      <c r="V17" s="10"/>
      <c r="W17" s="7">
        <v>5</v>
      </c>
      <c r="X17" s="7">
        <v>8</v>
      </c>
      <c r="Y17" s="13">
        <f>TIME(0,W17,X17)</f>
        <v>3.5648148148148149E-3</v>
      </c>
      <c r="Z17" s="7">
        <v>6</v>
      </c>
      <c r="AA17" s="7">
        <v>58</v>
      </c>
      <c r="AB17" s="13">
        <f>TIME(0,Z17,AA17)</f>
        <v>4.8379629629629632E-3</v>
      </c>
      <c r="AC17" s="7">
        <v>42</v>
      </c>
      <c r="AD17" s="7">
        <f>AC$2-AC17</f>
        <v>0</v>
      </c>
      <c r="AE17" s="13">
        <f>AB17+TIME(0,0,AD17)</f>
        <v>4.8379629629629632E-3</v>
      </c>
      <c r="AF17" s="7">
        <f>RANK(AE17,AE$8:AE$19,1)</f>
        <v>11</v>
      </c>
      <c r="AG17" s="7">
        <f>VLOOKUP(AF17,'Место-баллы'!$A$3:$E$52,2,0)</f>
        <v>65</v>
      </c>
      <c r="AH17" s="10"/>
      <c r="AI17" s="7">
        <v>9</v>
      </c>
      <c r="AJ17" s="7">
        <v>7</v>
      </c>
      <c r="AK17" s="13">
        <f>TIME(0,AI17,AJ17)</f>
        <v>6.3310185185185188E-3</v>
      </c>
      <c r="AL17" s="7">
        <v>1</v>
      </c>
      <c r="AM17" s="7">
        <f>AL$2-AL17</f>
        <v>0</v>
      </c>
      <c r="AN17" s="13">
        <f>AK17+TIME(0,0,AM17)</f>
        <v>6.3310185185185188E-3</v>
      </c>
      <c r="AO17" s="7">
        <f>RANK(AN17,AN$8:AN$19,1)</f>
        <v>11</v>
      </c>
      <c r="AP17" s="7">
        <f>VLOOKUP(AO17,'Место-баллы'!$A$3:$E$52,2,0)</f>
        <v>65</v>
      </c>
      <c r="AQ17" s="10"/>
      <c r="AR17" s="7">
        <v>101</v>
      </c>
      <c r="AS17" s="7">
        <f>RANK(AR17,AR$8:AR$19,0)</f>
        <v>10</v>
      </c>
      <c r="AT17" s="7">
        <f>VLOOKUP(AS17,'Место-баллы'!$A$3:$E$52,2,0)</f>
        <v>67</v>
      </c>
      <c r="AU17" s="10"/>
      <c r="AV17" s="7">
        <v>6</v>
      </c>
      <c r="AW17" s="7">
        <v>43</v>
      </c>
      <c r="AX17" s="13">
        <f>TIME(0,AV17,AW17)</f>
        <v>4.6643518518518518E-3</v>
      </c>
      <c r="AY17" s="7">
        <v>7</v>
      </c>
      <c r="AZ17" s="7">
        <v>42</v>
      </c>
      <c r="BA17" s="13">
        <f>TIME(0,AY17,AZ17)</f>
        <v>5.347222222222222E-3</v>
      </c>
      <c r="BB17" s="7">
        <v>74</v>
      </c>
      <c r="BC17" s="7">
        <f>BB$2-BB17</f>
        <v>0</v>
      </c>
      <c r="BD17" s="13">
        <f>BA17+TIME(0,0,BC17)</f>
        <v>5.347222222222222E-3</v>
      </c>
      <c r="BE17" s="7">
        <f>RANK(BD17,BD$8:BD$19,1)</f>
        <v>6</v>
      </c>
      <c r="BF17" s="7">
        <f>VLOOKUP(BE17,'Место-баллы'!$A$3:$E$52,2,0)</f>
        <v>75</v>
      </c>
      <c r="BG17" s="10"/>
      <c r="BH17" s="7">
        <v>6</v>
      </c>
      <c r="BI17" s="7">
        <v>0</v>
      </c>
      <c r="BJ17" s="13">
        <f>TIME(0,BH17,BI17)</f>
        <v>4.1666666666666666E-3</v>
      </c>
      <c r="BK17" s="7">
        <v>6</v>
      </c>
      <c r="BL17" s="7">
        <v>41</v>
      </c>
      <c r="BM17" s="13">
        <f>TIME(0,BK17,BL17)</f>
        <v>4.6412037037037038E-3</v>
      </c>
      <c r="BN17" s="7">
        <v>68</v>
      </c>
      <c r="BO17" s="7">
        <f>BN$2-BN17</f>
        <v>0</v>
      </c>
      <c r="BP17" s="13">
        <f>BM17+TIME(0,0,BO17)</f>
        <v>4.6412037037037038E-3</v>
      </c>
      <c r="BQ17" s="7">
        <f>RANK(BP17,BP$8:BP$19,1)</f>
        <v>7</v>
      </c>
      <c r="BR17" s="7">
        <f>VLOOKUP(BQ17,'Место-баллы'!$A$3:$E$52,2,0)</f>
        <v>73</v>
      </c>
    </row>
    <row r="18" spans="2:70" x14ac:dyDescent="0.25">
      <c r="B18" s="7">
        <f>RANK(C18,C$8:C$19,0)</f>
        <v>11</v>
      </c>
      <c r="C18" s="7">
        <f>SUMIF($I$1:$BR$1,1,$I18:$BR18)</f>
        <v>498</v>
      </c>
      <c r="D18" s="7">
        <f>VLOOKUP(B18,'Место-баллы'!$A$3:$E$52,5,0)</f>
        <v>36</v>
      </c>
      <c r="E18" s="10"/>
      <c r="F18" s="10" t="s">
        <v>111</v>
      </c>
      <c r="G18" s="10" t="s">
        <v>112</v>
      </c>
      <c r="H18" s="15"/>
      <c r="I18" s="10"/>
      <c r="J18" s="7">
        <v>110</v>
      </c>
      <c r="K18" s="7">
        <f>RANK(J18,J$8:J$19,0)</f>
        <v>7</v>
      </c>
      <c r="L18" s="7">
        <f>VLOOKUP(K18,'Место-баллы'!$A$3:$E$52,2,0)</f>
        <v>73</v>
      </c>
      <c r="M18" s="10"/>
      <c r="N18" s="7">
        <v>11</v>
      </c>
      <c r="O18" s="7">
        <v>37</v>
      </c>
      <c r="P18" s="13">
        <f>TIME(0,N18,O18)</f>
        <v>8.067129629629629E-3</v>
      </c>
      <c r="Q18" s="7">
        <v>295</v>
      </c>
      <c r="R18" s="7">
        <f>Q$2-Q18</f>
        <v>0</v>
      </c>
      <c r="S18" s="13">
        <f>P18+TIME(0,0,R18)</f>
        <v>8.067129629629629E-3</v>
      </c>
      <c r="T18" s="7">
        <f>RANK(S18,S$8:S$19,1)</f>
        <v>7</v>
      </c>
      <c r="U18" s="7">
        <f>VLOOKUP(T18,'Место-баллы'!$A$3:$E$52,2,0)</f>
        <v>73</v>
      </c>
      <c r="V18" s="10"/>
      <c r="W18" s="7">
        <v>4</v>
      </c>
      <c r="X18" s="7">
        <v>33</v>
      </c>
      <c r="Y18" s="13">
        <f>TIME(0,W18,X18)</f>
        <v>3.1597222222222222E-3</v>
      </c>
      <c r="Z18" s="7">
        <v>6</v>
      </c>
      <c r="AA18" s="7">
        <v>38</v>
      </c>
      <c r="AB18" s="13">
        <f>TIME(0,Z18,AA18)</f>
        <v>4.6064814814814814E-3</v>
      </c>
      <c r="AC18" s="7">
        <v>42</v>
      </c>
      <c r="AD18" s="7">
        <f>AC$2-AC18</f>
        <v>0</v>
      </c>
      <c r="AE18" s="13">
        <f>AB18+TIME(0,0,AD18)</f>
        <v>4.6064814814814814E-3</v>
      </c>
      <c r="AF18" s="7">
        <f>RANK(AE18,AE$8:AE$19,1)</f>
        <v>10</v>
      </c>
      <c r="AG18" s="7">
        <f>VLOOKUP(AF18,'Место-баллы'!$A$3:$E$52,2,0)</f>
        <v>67</v>
      </c>
      <c r="AH18" s="10"/>
      <c r="AI18" s="7">
        <v>9</v>
      </c>
      <c r="AJ18" s="7">
        <v>1</v>
      </c>
      <c r="AK18" s="13">
        <f>TIME(0,AI18,AJ18)</f>
        <v>6.2615740740740739E-3</v>
      </c>
      <c r="AL18" s="7">
        <v>1</v>
      </c>
      <c r="AM18" s="7">
        <f>AL$2-AL18</f>
        <v>0</v>
      </c>
      <c r="AN18" s="13">
        <f>AK18+TIME(0,0,AM18)</f>
        <v>6.2615740740740739E-3</v>
      </c>
      <c r="AO18" s="7">
        <f>RANK(AN18,AN$8:AN$19,1)</f>
        <v>10</v>
      </c>
      <c r="AP18" s="7">
        <f>VLOOKUP(AO18,'Место-баллы'!$A$3:$E$52,2,0)</f>
        <v>67</v>
      </c>
      <c r="AQ18" s="10"/>
      <c r="AR18" s="7">
        <v>96</v>
      </c>
      <c r="AS18" s="7">
        <f>RANK(AR18,AR$8:AR$19,0)</f>
        <v>11</v>
      </c>
      <c r="AT18" s="7">
        <f>VLOOKUP(AS18,'Место-баллы'!$A$3:$E$52,2,0)</f>
        <v>65</v>
      </c>
      <c r="AU18" s="10"/>
      <c r="AV18" s="7">
        <v>7</v>
      </c>
      <c r="AW18" s="7">
        <v>6</v>
      </c>
      <c r="AX18" s="13">
        <f>TIME(0,AV18,AW18)</f>
        <v>4.9305555555555552E-3</v>
      </c>
      <c r="AY18" s="7">
        <v>8</v>
      </c>
      <c r="AZ18" s="7">
        <v>26</v>
      </c>
      <c r="BA18" s="13">
        <f>TIME(0,AY18,AZ18)</f>
        <v>5.8564814814814816E-3</v>
      </c>
      <c r="BB18" s="7">
        <v>74</v>
      </c>
      <c r="BC18" s="7">
        <f>BB$2-BB18</f>
        <v>0</v>
      </c>
      <c r="BD18" s="13">
        <f>BA18+TIME(0,0,BC18)</f>
        <v>5.8564814814814816E-3</v>
      </c>
      <c r="BE18" s="7">
        <f>RANK(BD18,BD$8:BD$19,1)</f>
        <v>7</v>
      </c>
      <c r="BF18" s="7">
        <f>VLOOKUP(BE18,'Место-баллы'!$A$3:$E$52,2,0)</f>
        <v>73</v>
      </c>
      <c r="BG18" s="10"/>
      <c r="BH18" s="7">
        <v>5</v>
      </c>
      <c r="BI18" s="7">
        <v>28</v>
      </c>
      <c r="BJ18" s="13">
        <f>TIME(0,BH18,BI18)</f>
        <v>3.7962962962962963E-3</v>
      </c>
      <c r="BK18" s="7">
        <v>6</v>
      </c>
      <c r="BL18" s="7">
        <v>19</v>
      </c>
      <c r="BM18" s="13">
        <f>TIME(0,BK18,BL18)</f>
        <v>4.386574074074074E-3</v>
      </c>
      <c r="BN18" s="7">
        <v>68</v>
      </c>
      <c r="BO18" s="7">
        <f>BN$2-BN18</f>
        <v>0</v>
      </c>
      <c r="BP18" s="13">
        <f>BM18+TIME(0,0,BO18)</f>
        <v>4.386574074074074E-3</v>
      </c>
      <c r="BQ18" s="7">
        <f>RANK(BP18,BP$8:BP$19,1)</f>
        <v>5</v>
      </c>
      <c r="BR18" s="7">
        <f>VLOOKUP(BQ18,'Место-баллы'!$A$3:$E$52,2,0)</f>
        <v>80</v>
      </c>
    </row>
    <row r="19" spans="2:70" x14ac:dyDescent="0.25">
      <c r="B19" s="7">
        <f>RANK(C19,C$8:C$19,0)</f>
        <v>12</v>
      </c>
      <c r="C19" s="7">
        <f>SUMIF($I$1:$BR$1,1,$I19:$BR19)</f>
        <v>451</v>
      </c>
      <c r="D19" s="7">
        <f>VLOOKUP(B19,'Место-баллы'!$A$3:$E$52,5,0)</f>
        <v>35</v>
      </c>
      <c r="E19" s="10"/>
      <c r="F19" s="10" t="s">
        <v>116</v>
      </c>
      <c r="G19" s="10" t="s">
        <v>29</v>
      </c>
      <c r="H19" s="15"/>
      <c r="I19" s="10"/>
      <c r="J19" s="7">
        <v>105</v>
      </c>
      <c r="K19" s="7">
        <f>RANK(J19,J$8:J$19,0)</f>
        <v>10</v>
      </c>
      <c r="L19" s="7">
        <f>VLOOKUP(K19,'Место-баллы'!$A$3:$E$52,2,0)</f>
        <v>67</v>
      </c>
      <c r="M19" s="10"/>
      <c r="N19" s="7">
        <v>12</v>
      </c>
      <c r="O19" s="7">
        <v>5</v>
      </c>
      <c r="P19" s="13">
        <f>TIME(0,N19,O19)</f>
        <v>8.3912037037037045E-3</v>
      </c>
      <c r="Q19" s="7">
        <v>200</v>
      </c>
      <c r="R19" s="7">
        <f>Q$2-Q19</f>
        <v>95</v>
      </c>
      <c r="S19" s="13">
        <f>P19+TIME(0,0,R19)</f>
        <v>9.4907407407407423E-3</v>
      </c>
      <c r="T19" s="7">
        <f>RANK(S19,S$8:S$19,1)</f>
        <v>11</v>
      </c>
      <c r="U19" s="7">
        <f>VLOOKUP(T19,'Место-баллы'!$A$3:$E$52,2,0)</f>
        <v>65</v>
      </c>
      <c r="V19" s="10"/>
      <c r="W19" s="7">
        <v>5</v>
      </c>
      <c r="X19" s="7">
        <v>20</v>
      </c>
      <c r="Y19" s="13">
        <f>TIME(0,W19,X19)</f>
        <v>3.7037037037037038E-3</v>
      </c>
      <c r="Z19" s="7">
        <v>7</v>
      </c>
      <c r="AA19" s="7">
        <v>0</v>
      </c>
      <c r="AB19" s="13">
        <f>TIME(0,Z19,AA19)</f>
        <v>4.8611111111111112E-3</v>
      </c>
      <c r="AC19" s="7">
        <v>42</v>
      </c>
      <c r="AD19" s="7">
        <f>AC$2-AC19</f>
        <v>0</v>
      </c>
      <c r="AE19" s="13">
        <f>AB19+TIME(0,0,AD19)</f>
        <v>4.8611111111111112E-3</v>
      </c>
      <c r="AF19" s="7">
        <f>RANK(AE19,AE$8:AE$19,1)</f>
        <v>12</v>
      </c>
      <c r="AG19" s="7">
        <f>VLOOKUP(AF19,'Место-баллы'!$A$3:$E$52,2,0)</f>
        <v>63</v>
      </c>
      <c r="AH19" s="10"/>
      <c r="AI19" s="7">
        <v>9</v>
      </c>
      <c r="AJ19" s="7">
        <v>19</v>
      </c>
      <c r="AK19" s="13">
        <f>TIME(0,AI19,AJ19)</f>
        <v>6.4699074074074077E-3</v>
      </c>
      <c r="AL19" s="7">
        <v>1</v>
      </c>
      <c r="AM19" s="7">
        <f>AL$2-AL19</f>
        <v>0</v>
      </c>
      <c r="AN19" s="13">
        <f>AK19+TIME(0,0,AM19)</f>
        <v>6.4699074074074077E-3</v>
      </c>
      <c r="AO19" s="7">
        <f>RANK(AN19,AN$8:AN$19,1)</f>
        <v>12</v>
      </c>
      <c r="AP19" s="7">
        <f>VLOOKUP(AO19,'Место-баллы'!$A$3:$E$52,2,0)</f>
        <v>63</v>
      </c>
      <c r="AQ19" s="10"/>
      <c r="AR19" s="7">
        <v>89</v>
      </c>
      <c r="AS19" s="7">
        <f>RANK(AR19,AR$8:AR$19,0)</f>
        <v>12</v>
      </c>
      <c r="AT19" s="7">
        <f>VLOOKUP(AS19,'Место-баллы'!$A$3:$E$52,2,0)</f>
        <v>63</v>
      </c>
      <c r="AU19" s="10"/>
      <c r="AV19" s="7">
        <v>8</v>
      </c>
      <c r="AW19" s="7">
        <v>6</v>
      </c>
      <c r="AX19" s="13">
        <f>TIME(0,AV19,AW19)</f>
        <v>5.6249999999999998E-3</v>
      </c>
      <c r="AY19" s="7">
        <v>9</v>
      </c>
      <c r="AZ19" s="7">
        <v>8</v>
      </c>
      <c r="BA19" s="13">
        <f>TIME(0,AY19,AZ19)</f>
        <v>6.3425925925925924E-3</v>
      </c>
      <c r="BB19" s="7">
        <v>74</v>
      </c>
      <c r="BC19" s="7">
        <f>BB$2-BB19</f>
        <v>0</v>
      </c>
      <c r="BD19" s="13">
        <f>BA19+TIME(0,0,BC19)</f>
        <v>6.3425925925925924E-3</v>
      </c>
      <c r="BE19" s="7">
        <f>RANK(BD19,BD$8:BD$19,1)</f>
        <v>10</v>
      </c>
      <c r="BF19" s="7">
        <f>VLOOKUP(BE19,'Место-баллы'!$A$3:$E$52,2,0)</f>
        <v>67</v>
      </c>
      <c r="BG19" s="10"/>
      <c r="BH19" s="7"/>
      <c r="BI19" s="7"/>
      <c r="BJ19" s="13"/>
      <c r="BK19" s="7">
        <v>7</v>
      </c>
      <c r="BL19" s="7">
        <v>5</v>
      </c>
      <c r="BM19" s="13">
        <f>TIME(0,BK19,BL19)</f>
        <v>4.9189814814814816E-3</v>
      </c>
      <c r="BN19" s="7">
        <v>66</v>
      </c>
      <c r="BO19" s="7">
        <f>BN$2-BN19</f>
        <v>2</v>
      </c>
      <c r="BP19" s="13">
        <f>BM19+TIME(0,0,BO19)</f>
        <v>4.9421296296296297E-3</v>
      </c>
      <c r="BQ19" s="7">
        <f>RANK(BP19,BP$8:BP$19,1)</f>
        <v>12</v>
      </c>
      <c r="BR19" s="7">
        <f>VLOOKUP(BQ19,'Место-баллы'!$A$3:$E$52,2,0)</f>
        <v>63</v>
      </c>
    </row>
    <row r="20" spans="2:70" ht="15.75" customHeight="1" x14ac:dyDescent="0.25"/>
    <row r="21" spans="2:70" ht="15.75" customHeight="1" x14ac:dyDescent="0.25"/>
    <row r="22" spans="2:70" ht="15.75" customHeight="1" x14ac:dyDescent="0.25"/>
    <row r="23" spans="2:70" ht="15.75" customHeight="1" x14ac:dyDescent="0.25"/>
    <row r="24" spans="2:70" ht="15.75" customHeight="1" x14ac:dyDescent="0.25"/>
    <row r="25" spans="2:70" ht="15.75" customHeight="1" x14ac:dyDescent="0.25"/>
    <row r="26" spans="2:70" ht="15.75" customHeight="1" x14ac:dyDescent="0.25"/>
    <row r="27" spans="2:70" ht="15.75" customHeight="1" x14ac:dyDescent="0.25"/>
    <row r="28" spans="2:70" ht="15.75" customHeight="1" x14ac:dyDescent="0.25"/>
    <row r="29" spans="2:70" ht="15.75" customHeight="1" x14ac:dyDescent="0.25"/>
    <row r="30" spans="2:70" ht="15.75" customHeight="1" x14ac:dyDescent="0.25"/>
    <row r="31" spans="2:70" ht="15.75" customHeight="1" x14ac:dyDescent="0.25"/>
    <row r="32" spans="2:70" ht="15.75" customHeight="1" x14ac:dyDescent="0.25"/>
    <row r="33" ht="15.75" customHeight="1" x14ac:dyDescent="0.25"/>
    <row r="34" ht="15.75" customHeight="1" x14ac:dyDescent="0.25"/>
  </sheetData>
  <autoFilter ref="B7:BR7" xr:uid="{D529E903-D6D4-4953-98D9-990DFF2AE683}">
    <sortState xmlns:xlrd2="http://schemas.microsoft.com/office/spreadsheetml/2017/richdata2" ref="B8:BR19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B9A5-1896-48E2-8129-3F4862AB358E}">
  <sheetPr>
    <pageSetUpPr fitToPage="1"/>
  </sheetPr>
  <dimension ref="B1:BR45"/>
  <sheetViews>
    <sheetView zoomScaleNormal="100" workbookViewId="0">
      <pane xSplit="6" ySplit="7" topLeftCell="I8" activePane="bottomRight" state="frozen"/>
      <selection pane="topRight" activeCell="G1" sqref="G1"/>
      <selection pane="bottomLeft" activeCell="A8" sqref="A8"/>
      <selection pane="bottomRight" activeCell="BF19" sqref="BF19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22.140625" bestFit="1" customWidth="1"/>
    <col min="7" max="7" width="16.570312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 collapsed="1"/>
    <col min="17" max="17" width="6.85546875" hidden="1" customWidth="1" outlineLevel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 collapsed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hidden="1" customWidth="1" outlineLevel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hidden="1" customWidth="1" outlineLevel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50+15+2+2</f>
        <v>69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43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RANK(C8,C$8:C$15,0)</f>
        <v>1</v>
      </c>
      <c r="C8" s="7">
        <f>SUMIF($I$1:$BR$1,1,$I8:$BR8)</f>
        <v>695</v>
      </c>
      <c r="D8" s="7">
        <f>VLOOKUP(B8,'Место-баллы'!$A$3:$E$52,5,0)</f>
        <v>50</v>
      </c>
      <c r="E8" s="10"/>
      <c r="F8" s="10" t="s">
        <v>63</v>
      </c>
      <c r="G8" s="10" t="s">
        <v>54</v>
      </c>
      <c r="H8" s="15"/>
      <c r="I8" s="10"/>
      <c r="J8" s="7">
        <v>88</v>
      </c>
      <c r="K8" s="7">
        <f>RANK(J8,J$8:J$15,0)</f>
        <v>2</v>
      </c>
      <c r="L8" s="7">
        <f>VLOOKUP(K8,'Место-баллы'!$A$3:$E$52,2,0)</f>
        <v>95</v>
      </c>
      <c r="M8" s="10"/>
      <c r="N8" s="7">
        <v>11</v>
      </c>
      <c r="O8" s="7">
        <v>51</v>
      </c>
      <c r="P8" s="13">
        <f>TIME(0,N8,O8)</f>
        <v>8.2291666666666659E-3</v>
      </c>
      <c r="Q8" s="7">
        <v>295</v>
      </c>
      <c r="R8" s="7">
        <f>Q$2-Q8</f>
        <v>0</v>
      </c>
      <c r="S8" s="13">
        <f>P8+TIME(0,0,R8)</f>
        <v>8.2291666666666659E-3</v>
      </c>
      <c r="T8" s="7">
        <f>RANK(S8,S$8:S$15,1)</f>
        <v>1</v>
      </c>
      <c r="U8" s="7">
        <f>VLOOKUP(T8,'Место-баллы'!$A$3:$E$52,2,0)</f>
        <v>100</v>
      </c>
      <c r="V8" s="10"/>
      <c r="W8" s="7">
        <v>3</v>
      </c>
      <c r="X8" s="7">
        <v>27</v>
      </c>
      <c r="Y8" s="13">
        <f>TIME(0,W8,X8)</f>
        <v>2.3958333333333331E-3</v>
      </c>
      <c r="Z8" s="7">
        <v>5</v>
      </c>
      <c r="AA8" s="7">
        <v>9</v>
      </c>
      <c r="AB8" s="13">
        <f>TIME(0,Z8,AA8)</f>
        <v>3.5763888888888889E-3</v>
      </c>
      <c r="AC8" s="7">
        <v>42</v>
      </c>
      <c r="AD8" s="7">
        <f>AC$2-AC8</f>
        <v>0</v>
      </c>
      <c r="AE8" s="13">
        <f>AB8+TIME(0,0,AD8)</f>
        <v>3.5763888888888889E-3</v>
      </c>
      <c r="AF8" s="7">
        <f>RANK(AE8,AE$8:AE$15,1)</f>
        <v>1</v>
      </c>
      <c r="AG8" s="7">
        <f>VLOOKUP(AF8,'Место-баллы'!$A$3:$E$52,2,0)</f>
        <v>100</v>
      </c>
      <c r="AH8" s="10"/>
      <c r="AI8" s="7">
        <v>8</v>
      </c>
      <c r="AJ8" s="7">
        <v>43</v>
      </c>
      <c r="AK8" s="13">
        <f>TIME(0,AI8,AJ8)</f>
        <v>6.053240740740741E-3</v>
      </c>
      <c r="AL8" s="7">
        <v>1</v>
      </c>
      <c r="AM8" s="7">
        <f>AL$2-AL8</f>
        <v>0</v>
      </c>
      <c r="AN8" s="13">
        <f>AK8+TIME(0,0,AM8)</f>
        <v>6.053240740740741E-3</v>
      </c>
      <c r="AO8" s="7">
        <f>RANK(AN8,AN$8:AN$15,1)</f>
        <v>1</v>
      </c>
      <c r="AP8" s="7">
        <f>VLOOKUP(AO8,'Место-баллы'!$A$3:$E$52,2,0)</f>
        <v>100</v>
      </c>
      <c r="AQ8" s="10"/>
      <c r="AR8" s="7">
        <v>88</v>
      </c>
      <c r="AS8" s="7">
        <f>RANK(AR8,AR$8:AR$15,0)</f>
        <v>1</v>
      </c>
      <c r="AT8" s="7">
        <f>VLOOKUP(AS8,'Место-баллы'!$A$3:$E$52,2,0)</f>
        <v>100</v>
      </c>
      <c r="AU8" s="10"/>
      <c r="AV8" s="7">
        <v>3</v>
      </c>
      <c r="AW8" s="7">
        <v>58</v>
      </c>
      <c r="AX8" s="13">
        <f>TIME(0,AV8,AW8)</f>
        <v>2.7546296296296294E-3</v>
      </c>
      <c r="AY8" s="7">
        <v>4</v>
      </c>
      <c r="AZ8" s="7">
        <v>49</v>
      </c>
      <c r="BA8" s="13">
        <f>TIME(0,AY8,AZ8)</f>
        <v>3.3449074074074076E-3</v>
      </c>
      <c r="BB8" s="7">
        <v>74</v>
      </c>
      <c r="BC8" s="7">
        <f>BB$2-BB8</f>
        <v>0</v>
      </c>
      <c r="BD8" s="13">
        <f>BA8+TIME(0,0,BC8)</f>
        <v>3.3449074074074076E-3</v>
      </c>
      <c r="BE8" s="7">
        <f>RANK(BD8,BD$8:BD$15,1)</f>
        <v>1</v>
      </c>
      <c r="BF8" s="7">
        <f>VLOOKUP(BE8,'Место-баллы'!$A$3:$E$52,2,0)</f>
        <v>100</v>
      </c>
      <c r="BG8" s="10"/>
      <c r="BH8" s="7">
        <v>4</v>
      </c>
      <c r="BI8" s="7">
        <v>55</v>
      </c>
      <c r="BJ8" s="13">
        <f>TIME(0,BH8,BI8)</f>
        <v>3.414351851851852E-3</v>
      </c>
      <c r="BK8" s="7">
        <v>5</v>
      </c>
      <c r="BL8" s="7">
        <v>27</v>
      </c>
      <c r="BM8" s="13">
        <f>TIME(0,BK8,BL8)</f>
        <v>3.7847222222222223E-3</v>
      </c>
      <c r="BN8" s="7">
        <v>69</v>
      </c>
      <c r="BO8" s="7">
        <f>BN$2-BN8</f>
        <v>0</v>
      </c>
      <c r="BP8" s="13">
        <f>BM8+TIME(0,0,BO8)</f>
        <v>3.7847222222222223E-3</v>
      </c>
      <c r="BQ8" s="7">
        <f>RANK(BP8,BP$8:BP$15,1)</f>
        <v>1</v>
      </c>
      <c r="BR8" s="7">
        <f>VLOOKUP(BQ8,'Место-баллы'!$A$3:$E$52,2,0)</f>
        <v>100</v>
      </c>
    </row>
    <row r="9" spans="2:70" x14ac:dyDescent="0.25">
      <c r="B9" s="7">
        <f>RANK(C9,C$8:C$15,0)</f>
        <v>2</v>
      </c>
      <c r="C9" s="7">
        <f>SUMIF($I$1:$BR$1,1,$I9:$BR9)</f>
        <v>615</v>
      </c>
      <c r="D9" s="7">
        <f>VLOOKUP(B9,'Место-баллы'!$A$3:$E$52,5,0)</f>
        <v>48</v>
      </c>
      <c r="E9" s="10"/>
      <c r="F9" s="10" t="s">
        <v>74</v>
      </c>
      <c r="G9" s="10" t="s">
        <v>54</v>
      </c>
      <c r="H9" s="15"/>
      <c r="I9" s="10"/>
      <c r="J9" s="7">
        <v>72</v>
      </c>
      <c r="K9" s="7">
        <f>RANK(J9,J$8:J$15,0)</f>
        <v>3</v>
      </c>
      <c r="L9" s="7">
        <f>VLOOKUP(K9,'Место-баллы'!$A$3:$E$52,2,0)</f>
        <v>90</v>
      </c>
      <c r="M9" s="10"/>
      <c r="N9" s="7">
        <v>12</v>
      </c>
      <c r="O9" s="7">
        <v>5</v>
      </c>
      <c r="P9" s="13">
        <f>TIME(0,N9,O9)</f>
        <v>8.3912037037037045E-3</v>
      </c>
      <c r="Q9" s="7">
        <v>182</v>
      </c>
      <c r="R9" s="7">
        <f>Q$2-Q9</f>
        <v>113</v>
      </c>
      <c r="S9" s="13">
        <f>P9+TIME(0,0,R9)</f>
        <v>9.6990740740740752E-3</v>
      </c>
      <c r="T9" s="7">
        <f>RANK(S9,S$8:S$15,1)</f>
        <v>2</v>
      </c>
      <c r="U9" s="7">
        <f>VLOOKUP(T9,'Место-баллы'!$A$3:$E$52,2,0)</f>
        <v>95</v>
      </c>
      <c r="V9" s="10"/>
      <c r="W9" s="7">
        <v>3</v>
      </c>
      <c r="X9" s="7">
        <v>54</v>
      </c>
      <c r="Y9" s="13">
        <f>TIME(0,W9,X9)</f>
        <v>2.7083333333333334E-3</v>
      </c>
      <c r="Z9" s="7">
        <v>5</v>
      </c>
      <c r="AA9" s="7">
        <v>59</v>
      </c>
      <c r="AB9" s="13">
        <f>TIME(0,Z9,AA9)</f>
        <v>4.1550925925925922E-3</v>
      </c>
      <c r="AC9" s="7">
        <v>42</v>
      </c>
      <c r="AD9" s="7">
        <f>AC$2-AC9</f>
        <v>0</v>
      </c>
      <c r="AE9" s="13">
        <f>AB9+TIME(0,0,AD9)</f>
        <v>4.1550925925925922E-3</v>
      </c>
      <c r="AF9" s="7">
        <f>RANK(AE9,AE$8:AE$15,1)</f>
        <v>4</v>
      </c>
      <c r="AG9" s="7">
        <f>VLOOKUP(AF9,'Место-баллы'!$A$3:$E$52,2,0)</f>
        <v>85</v>
      </c>
      <c r="AH9" s="10"/>
      <c r="AI9" s="7">
        <v>10</v>
      </c>
      <c r="AJ9" s="7">
        <v>35</v>
      </c>
      <c r="AK9" s="13">
        <f>TIME(0,AI9,AJ9)</f>
        <v>7.3495370370370372E-3</v>
      </c>
      <c r="AL9" s="7">
        <v>1</v>
      </c>
      <c r="AM9" s="7">
        <f>AL$2-AL9</f>
        <v>0</v>
      </c>
      <c r="AN9" s="13">
        <f>AK9+TIME(0,0,AM9)</f>
        <v>7.3495370370370372E-3</v>
      </c>
      <c r="AO9" s="7">
        <f>RANK(AN9,AN$8:AN$15,1)</f>
        <v>5</v>
      </c>
      <c r="AP9" s="7">
        <f>VLOOKUP(AO9,'Место-баллы'!$A$3:$E$52,2,0)</f>
        <v>80</v>
      </c>
      <c r="AQ9" s="10"/>
      <c r="AR9" s="7">
        <v>59</v>
      </c>
      <c r="AS9" s="7">
        <f>RANK(AR9,AR$8:AR$15,0)</f>
        <v>6</v>
      </c>
      <c r="AT9" s="7">
        <f>VLOOKUP(AS9,'Место-баллы'!$A$3:$E$52,2,0)</f>
        <v>75</v>
      </c>
      <c r="AU9" s="10"/>
      <c r="AV9" s="7">
        <v>4</v>
      </c>
      <c r="AW9" s="7">
        <v>40</v>
      </c>
      <c r="AX9" s="13">
        <f>TIME(0,AV9,AW9)</f>
        <v>3.2407407407407406E-3</v>
      </c>
      <c r="AY9" s="7">
        <v>5</v>
      </c>
      <c r="AZ9" s="7">
        <v>35</v>
      </c>
      <c r="BA9" s="13">
        <f>TIME(0,AY9,AZ9)</f>
        <v>3.8773148148148148E-3</v>
      </c>
      <c r="BB9" s="7">
        <v>74</v>
      </c>
      <c r="BC9" s="7">
        <f>BB$2-BB9</f>
        <v>0</v>
      </c>
      <c r="BD9" s="13">
        <f>BA9+TIME(0,0,BC9)</f>
        <v>3.8773148148148148E-3</v>
      </c>
      <c r="BE9" s="7">
        <f>RANK(BD9,BD$8:BD$15,1)</f>
        <v>2</v>
      </c>
      <c r="BF9" s="7">
        <f>VLOOKUP(BE9,'Место-баллы'!$A$3:$E$52,2,0)</f>
        <v>95</v>
      </c>
      <c r="BG9" s="10"/>
      <c r="BH9" s="7">
        <v>5</v>
      </c>
      <c r="BI9" s="7">
        <v>44</v>
      </c>
      <c r="BJ9" s="13">
        <f>TIME(0,BH9,BI9)</f>
        <v>3.9814814814814817E-3</v>
      </c>
      <c r="BK9" s="7">
        <v>6</v>
      </c>
      <c r="BL9" s="7">
        <v>22</v>
      </c>
      <c r="BM9" s="13">
        <f>TIME(0,BK9,BL9)</f>
        <v>4.4212962962962964E-3</v>
      </c>
      <c r="BN9" s="7">
        <v>69</v>
      </c>
      <c r="BO9" s="7">
        <f>BN$2-BN9</f>
        <v>0</v>
      </c>
      <c r="BP9" s="13">
        <f>BM9+TIME(0,0,BO9)</f>
        <v>4.4212962962962964E-3</v>
      </c>
      <c r="BQ9" s="7">
        <f>RANK(BP9,BP$8:BP$15,1)</f>
        <v>2</v>
      </c>
      <c r="BR9" s="7">
        <f>VLOOKUP(BQ9,'Место-баллы'!$A$3:$E$52,2,0)</f>
        <v>95</v>
      </c>
    </row>
    <row r="10" spans="2:70" x14ac:dyDescent="0.25">
      <c r="B10" s="7">
        <f>RANK(C10,C$8:C$15,0)</f>
        <v>3</v>
      </c>
      <c r="C10" s="7">
        <f>SUMIF($I$1:$BR$1,1,$I10:$BR10)</f>
        <v>610</v>
      </c>
      <c r="D10" s="7">
        <f>VLOOKUP(B10,'Место-баллы'!$A$3:$E$52,5,0)</f>
        <v>46</v>
      </c>
      <c r="E10" s="10"/>
      <c r="F10" s="10" t="s">
        <v>71</v>
      </c>
      <c r="G10" s="10" t="s">
        <v>25</v>
      </c>
      <c r="H10" s="15"/>
      <c r="I10" s="10"/>
      <c r="J10" s="7">
        <v>57</v>
      </c>
      <c r="K10" s="7">
        <f>RANK(J10,J$8:J$15,0)</f>
        <v>6</v>
      </c>
      <c r="L10" s="7">
        <f>VLOOKUP(K10,'Место-баллы'!$A$3:$E$52,2,0)</f>
        <v>75</v>
      </c>
      <c r="M10" s="10"/>
      <c r="N10" s="7">
        <v>12</v>
      </c>
      <c r="O10" s="7">
        <v>5</v>
      </c>
      <c r="P10" s="13">
        <f>TIME(0,N10,O10)</f>
        <v>8.3912037037037045E-3</v>
      </c>
      <c r="Q10" s="7">
        <v>168</v>
      </c>
      <c r="R10" s="7">
        <f>Q$2-Q10</f>
        <v>127</v>
      </c>
      <c r="S10" s="13">
        <f>P10+TIME(0,0,R10)</f>
        <v>9.8611111111111122E-3</v>
      </c>
      <c r="T10" s="7">
        <f>RANK(S10,S$8:S$15,1)</f>
        <v>3</v>
      </c>
      <c r="U10" s="7">
        <f>VLOOKUP(T10,'Место-баллы'!$A$3:$E$52,2,0)</f>
        <v>90</v>
      </c>
      <c r="V10" s="10"/>
      <c r="W10" s="7">
        <v>3</v>
      </c>
      <c r="X10" s="7">
        <v>55</v>
      </c>
      <c r="Y10" s="13">
        <f>TIME(0,W10,X10)</f>
        <v>2.7199074074074074E-3</v>
      </c>
      <c r="Z10" s="7">
        <v>5</v>
      </c>
      <c r="AA10" s="7">
        <v>45</v>
      </c>
      <c r="AB10" s="13">
        <f>TIME(0,Z10,AA10)</f>
        <v>3.9930555555555552E-3</v>
      </c>
      <c r="AC10" s="7">
        <v>42</v>
      </c>
      <c r="AD10" s="7">
        <f>AC$2-AC10</f>
        <v>0</v>
      </c>
      <c r="AE10" s="13">
        <f>AB10+TIME(0,0,AD10)</f>
        <v>3.9930555555555552E-3</v>
      </c>
      <c r="AF10" s="7">
        <f>RANK(AE10,AE$8:AE$15,1)</f>
        <v>3</v>
      </c>
      <c r="AG10" s="7">
        <f>VLOOKUP(AF10,'Место-баллы'!$A$3:$E$52,2,0)</f>
        <v>90</v>
      </c>
      <c r="AH10" s="10"/>
      <c r="AI10" s="7">
        <v>10</v>
      </c>
      <c r="AJ10" s="7">
        <v>5</v>
      </c>
      <c r="AK10" s="13">
        <f>TIME(0,AI10,AJ10)</f>
        <v>7.0023148148148145E-3</v>
      </c>
      <c r="AL10" s="7">
        <v>1</v>
      </c>
      <c r="AM10" s="7">
        <f>AL$2-AL10</f>
        <v>0</v>
      </c>
      <c r="AN10" s="13">
        <f>AK10+TIME(0,0,AM10)</f>
        <v>7.0023148148148145E-3</v>
      </c>
      <c r="AO10" s="7">
        <f>RANK(AN10,AN$8:AN$15,1)</f>
        <v>2</v>
      </c>
      <c r="AP10" s="7">
        <f>VLOOKUP(AO10,'Место-баллы'!$A$3:$E$52,2,0)</f>
        <v>95</v>
      </c>
      <c r="AQ10" s="10"/>
      <c r="AR10" s="7">
        <v>67</v>
      </c>
      <c r="AS10" s="7">
        <f>RANK(AR10,AR$8:AR$15,0)</f>
        <v>4</v>
      </c>
      <c r="AT10" s="7">
        <f>VLOOKUP(AS10,'Место-баллы'!$A$3:$E$52,2,0)</f>
        <v>85</v>
      </c>
      <c r="AU10" s="10"/>
      <c r="AV10" s="7">
        <v>6</v>
      </c>
      <c r="AW10" s="7">
        <v>4</v>
      </c>
      <c r="AX10" s="13">
        <f>TIME(0,AV10,AW10)</f>
        <v>4.2129629629629626E-3</v>
      </c>
      <c r="AY10" s="7">
        <v>7</v>
      </c>
      <c r="AZ10" s="7">
        <v>3</v>
      </c>
      <c r="BA10" s="13">
        <f>TIME(0,AY10,AZ10)</f>
        <v>4.8958333333333336E-3</v>
      </c>
      <c r="BB10" s="7">
        <v>74</v>
      </c>
      <c r="BC10" s="7">
        <f>BB$2-BB10</f>
        <v>0</v>
      </c>
      <c r="BD10" s="13">
        <f>BA10+TIME(0,0,BC10)</f>
        <v>4.8958333333333336E-3</v>
      </c>
      <c r="BE10" s="7">
        <f>RANK(BD10,BD$8:BD$15,1)</f>
        <v>4</v>
      </c>
      <c r="BF10" s="7">
        <f>VLOOKUP(BE10,'Место-баллы'!$A$3:$E$52,2,0)</f>
        <v>85</v>
      </c>
      <c r="BG10" s="10"/>
      <c r="BH10" s="7"/>
      <c r="BI10" s="7"/>
      <c r="BJ10" s="13"/>
      <c r="BK10" s="7">
        <v>7</v>
      </c>
      <c r="BL10" s="7">
        <v>5</v>
      </c>
      <c r="BM10" s="13">
        <f>TIME(0,BK10,BL10)</f>
        <v>4.9189814814814816E-3</v>
      </c>
      <c r="BN10" s="7">
        <v>64</v>
      </c>
      <c r="BO10" s="7">
        <f>BN$2-BN10</f>
        <v>5</v>
      </c>
      <c r="BP10" s="13">
        <f>BM10+TIME(0,0,BO10)</f>
        <v>4.9768518518518521E-3</v>
      </c>
      <c r="BQ10" s="7">
        <f>RANK(BP10,BP$8:BP$15,1)</f>
        <v>3</v>
      </c>
      <c r="BR10" s="7">
        <f>VLOOKUP(BQ10,'Место-баллы'!$A$3:$E$52,2,0)</f>
        <v>90</v>
      </c>
    </row>
    <row r="11" spans="2:70" x14ac:dyDescent="0.25">
      <c r="B11" s="7">
        <f>RANK(C11,C$8:C$15,0)</f>
        <v>4</v>
      </c>
      <c r="C11" s="7">
        <f>SUMIF($I$1:$BR$1,1,$I11:$BR11)</f>
        <v>601</v>
      </c>
      <c r="D11" s="7">
        <f>VLOOKUP(B11,'Место-баллы'!$A$3:$E$52,5,0)</f>
        <v>44</v>
      </c>
      <c r="E11" s="10"/>
      <c r="F11" s="10" t="s">
        <v>75</v>
      </c>
      <c r="G11" s="10" t="s">
        <v>76</v>
      </c>
      <c r="H11" s="15"/>
      <c r="I11" s="10"/>
      <c r="J11" s="7">
        <v>90</v>
      </c>
      <c r="K11" s="7">
        <f>RANK(J11,J$8:J$15,0)</f>
        <v>1</v>
      </c>
      <c r="L11" s="7">
        <f>VLOOKUP(K11,'Место-баллы'!$A$3:$E$52,2,0)</f>
        <v>100</v>
      </c>
      <c r="M11" s="10"/>
      <c r="N11" s="7">
        <v>12</v>
      </c>
      <c r="O11" s="7">
        <v>5</v>
      </c>
      <c r="P11" s="13">
        <f>TIME(0,N11,O11)</f>
        <v>8.3912037037037045E-3</v>
      </c>
      <c r="Q11" s="7">
        <v>146</v>
      </c>
      <c r="R11" s="7">
        <f>Q$2-Q11</f>
        <v>149</v>
      </c>
      <c r="S11" s="13">
        <f>P11+TIME(0,0,R11)</f>
        <v>1.0115740740740741E-2</v>
      </c>
      <c r="T11" s="7">
        <f>RANK(S11,S$8:S$15,1)</f>
        <v>7</v>
      </c>
      <c r="U11" s="7">
        <f>VLOOKUP(T11,'Место-баллы'!$A$3:$E$52,2,0)</f>
        <v>73</v>
      </c>
      <c r="V11" s="10"/>
      <c r="W11" s="7">
        <v>3</v>
      </c>
      <c r="X11" s="7">
        <v>16</v>
      </c>
      <c r="Y11" s="13">
        <f>TIME(0,W11,X11)</f>
        <v>2.2685185185185187E-3</v>
      </c>
      <c r="Z11" s="7">
        <v>5</v>
      </c>
      <c r="AA11" s="7">
        <v>19</v>
      </c>
      <c r="AB11" s="13">
        <f>TIME(0,Z11,AA11)</f>
        <v>3.6921296296296298E-3</v>
      </c>
      <c r="AC11" s="7">
        <v>42</v>
      </c>
      <c r="AD11" s="7">
        <f>AC$2-AC11</f>
        <v>0</v>
      </c>
      <c r="AE11" s="13">
        <f>AB11+TIME(0,0,AD11)</f>
        <v>3.6921296296296298E-3</v>
      </c>
      <c r="AF11" s="7">
        <f>RANK(AE11,AE$8:AE$15,1)</f>
        <v>2</v>
      </c>
      <c r="AG11" s="7">
        <f>VLOOKUP(AF11,'Место-баллы'!$A$3:$E$52,2,0)</f>
        <v>95</v>
      </c>
      <c r="AH11" s="10"/>
      <c r="AI11" s="7">
        <v>10</v>
      </c>
      <c r="AJ11" s="7">
        <v>48</v>
      </c>
      <c r="AK11" s="13">
        <f>TIME(0,AI11,AJ11)</f>
        <v>7.4999999999999997E-3</v>
      </c>
      <c r="AL11" s="7">
        <v>1</v>
      </c>
      <c r="AM11" s="7">
        <f>AL$2-AL11</f>
        <v>0</v>
      </c>
      <c r="AN11" s="13">
        <f>AK11+TIME(0,0,AM11)</f>
        <v>7.4999999999999997E-3</v>
      </c>
      <c r="AO11" s="7">
        <f>RANK(AN11,AN$8:AN$15,1)</f>
        <v>7</v>
      </c>
      <c r="AP11" s="7">
        <f>VLOOKUP(AO11,'Место-баллы'!$A$3:$E$52,2,0)</f>
        <v>73</v>
      </c>
      <c r="AQ11" s="10"/>
      <c r="AR11" s="7">
        <v>68</v>
      </c>
      <c r="AS11" s="7">
        <f>RANK(AR11,AR$8:AR$15,0)</f>
        <v>3</v>
      </c>
      <c r="AT11" s="7">
        <f>VLOOKUP(AS11,'Место-баллы'!$A$3:$E$52,2,0)</f>
        <v>90</v>
      </c>
      <c r="AU11" s="10"/>
      <c r="AV11" s="7">
        <v>5</v>
      </c>
      <c r="AW11" s="7">
        <v>23</v>
      </c>
      <c r="AX11" s="13">
        <f>TIME(0,AV11,AW11)</f>
        <v>3.7384259259259259E-3</v>
      </c>
      <c r="AY11" s="7">
        <v>6</v>
      </c>
      <c r="AZ11" s="7">
        <v>16</v>
      </c>
      <c r="BA11" s="13">
        <f>TIME(0,AY11,AZ11)</f>
        <v>4.3518518518518515E-3</v>
      </c>
      <c r="BB11" s="7">
        <v>74</v>
      </c>
      <c r="BC11" s="7">
        <f>BB$2-BB11</f>
        <v>0</v>
      </c>
      <c r="BD11" s="13">
        <f>BA11+TIME(0,0,BC11)</f>
        <v>4.3518518518518515E-3</v>
      </c>
      <c r="BE11" s="7">
        <f>RANK(BD11,BD$8:BD$15,1)</f>
        <v>3</v>
      </c>
      <c r="BF11" s="7">
        <f>VLOOKUP(BE11,'Место-баллы'!$A$3:$E$52,2,0)</f>
        <v>90</v>
      </c>
      <c r="BG11" s="10"/>
      <c r="BH11" s="7"/>
      <c r="BI11" s="7"/>
      <c r="BJ11" s="13"/>
      <c r="BK11" s="7">
        <v>7</v>
      </c>
      <c r="BL11" s="7">
        <v>5</v>
      </c>
      <c r="BM11" s="13">
        <f>TIME(0,BK11,BL11)</f>
        <v>4.9189814814814816E-3</v>
      </c>
      <c r="BN11" s="7">
        <v>50</v>
      </c>
      <c r="BO11" s="7">
        <f>BN$2-BN11</f>
        <v>19</v>
      </c>
      <c r="BP11" s="13">
        <f>BM11+TIME(0,0,BO11)</f>
        <v>5.138888888888889E-3</v>
      </c>
      <c r="BQ11" s="7">
        <f>RANK(BP11,BP$8:BP$15,1)</f>
        <v>5</v>
      </c>
      <c r="BR11" s="7">
        <f>VLOOKUP(BQ11,'Место-баллы'!$A$3:$E$52,2,0)</f>
        <v>80</v>
      </c>
    </row>
    <row r="12" spans="2:70" x14ac:dyDescent="0.25">
      <c r="B12" s="7">
        <f>RANK(C12,C$8:C$15,0)</f>
        <v>5</v>
      </c>
      <c r="C12" s="7">
        <f>SUMIF($I$1:$BR$1,1,$I12:$BR12)</f>
        <v>581</v>
      </c>
      <c r="D12" s="7">
        <f>VLOOKUP(B12,'Место-баллы'!$A$3:$E$52,5,0)</f>
        <v>42</v>
      </c>
      <c r="E12" s="10"/>
      <c r="F12" s="10" t="s">
        <v>64</v>
      </c>
      <c r="G12" s="10" t="s">
        <v>65</v>
      </c>
      <c r="H12" s="15"/>
      <c r="I12" s="10"/>
      <c r="J12" s="7">
        <v>70</v>
      </c>
      <c r="K12" s="7">
        <f>RANK(J12,J$8:J$15,0)</f>
        <v>4</v>
      </c>
      <c r="L12" s="7">
        <f>VLOOKUP(K12,'Место-баллы'!$A$3:$E$52,2,0)</f>
        <v>85</v>
      </c>
      <c r="M12" s="10"/>
      <c r="N12" s="7">
        <v>12</v>
      </c>
      <c r="O12" s="7">
        <v>5</v>
      </c>
      <c r="P12" s="13">
        <f>TIME(0,N12,O12)</f>
        <v>8.3912037037037045E-3</v>
      </c>
      <c r="Q12" s="7">
        <v>165</v>
      </c>
      <c r="R12" s="7">
        <f>Q$2-Q12</f>
        <v>130</v>
      </c>
      <c r="S12" s="13">
        <f>P12+TIME(0,0,R12)</f>
        <v>9.8958333333333346E-3</v>
      </c>
      <c r="T12" s="7">
        <f>RANK(S12,S$8:S$15,1)</f>
        <v>4</v>
      </c>
      <c r="U12" s="7">
        <f>VLOOKUP(T12,'Место-баллы'!$A$3:$E$52,2,0)</f>
        <v>85</v>
      </c>
      <c r="V12" s="10"/>
      <c r="W12" s="7">
        <v>4</v>
      </c>
      <c r="X12" s="7">
        <v>15</v>
      </c>
      <c r="Y12" s="13">
        <f>TIME(0,W12,X12)</f>
        <v>2.9513888888888888E-3</v>
      </c>
      <c r="Z12" s="7">
        <v>6</v>
      </c>
      <c r="AA12" s="7">
        <v>31</v>
      </c>
      <c r="AB12" s="13">
        <f>TIME(0,Z12,AA12)</f>
        <v>4.5254629629629629E-3</v>
      </c>
      <c r="AC12" s="7">
        <v>42</v>
      </c>
      <c r="AD12" s="7">
        <f>AC$2-AC12</f>
        <v>0</v>
      </c>
      <c r="AE12" s="13">
        <f>AB12+TIME(0,0,AD12)</f>
        <v>4.5254629629629629E-3</v>
      </c>
      <c r="AF12" s="7">
        <f>RANK(AE12,AE$8:AE$15,1)</f>
        <v>6</v>
      </c>
      <c r="AG12" s="7">
        <f>VLOOKUP(AF12,'Место-баллы'!$A$3:$E$52,2,0)</f>
        <v>75</v>
      </c>
      <c r="AH12" s="10"/>
      <c r="AI12" s="7">
        <v>10</v>
      </c>
      <c r="AJ12" s="7">
        <v>31</v>
      </c>
      <c r="AK12" s="13">
        <f>TIME(0,AI12,AJ12)</f>
        <v>7.3032407407407404E-3</v>
      </c>
      <c r="AL12" s="7">
        <v>1</v>
      </c>
      <c r="AM12" s="7">
        <f>AL$2-AL12</f>
        <v>0</v>
      </c>
      <c r="AN12" s="13">
        <f>AK12+TIME(0,0,AM12)</f>
        <v>7.3032407407407404E-3</v>
      </c>
      <c r="AO12" s="7">
        <f>RANK(AN12,AN$8:AN$15,1)</f>
        <v>4</v>
      </c>
      <c r="AP12" s="7">
        <f>VLOOKUP(AO12,'Место-баллы'!$A$3:$E$52,2,0)</f>
        <v>85</v>
      </c>
      <c r="AQ12" s="10"/>
      <c r="AR12" s="7">
        <v>70</v>
      </c>
      <c r="AS12" s="7">
        <f>RANK(AR12,AR$8:AR$15,0)</f>
        <v>2</v>
      </c>
      <c r="AT12" s="7">
        <f>VLOOKUP(AS12,'Место-баллы'!$A$3:$E$52,2,0)</f>
        <v>95</v>
      </c>
      <c r="AU12" s="10"/>
      <c r="AV12" s="7">
        <v>10</v>
      </c>
      <c r="AW12" s="7">
        <v>43</v>
      </c>
      <c r="AX12" s="13">
        <f>TIME(0,AV12,AW12)</f>
        <v>7.4421296296296293E-3</v>
      </c>
      <c r="AY12" s="7">
        <v>11</v>
      </c>
      <c r="AZ12" s="7">
        <v>50</v>
      </c>
      <c r="BA12" s="13">
        <f>TIME(0,AY12,AZ12)</f>
        <v>8.2175925925925923E-3</v>
      </c>
      <c r="BB12" s="7">
        <v>74</v>
      </c>
      <c r="BC12" s="7">
        <f>BB$2-BB12</f>
        <v>0</v>
      </c>
      <c r="BD12" s="13">
        <f>BA12+TIME(0,0,BC12)</f>
        <v>8.2175925925925923E-3</v>
      </c>
      <c r="BE12" s="7">
        <f>RANK(BD12,BD$8:BD$15,1)</f>
        <v>8</v>
      </c>
      <c r="BF12" s="7">
        <f>VLOOKUP(BE12,'Место-баллы'!$A$3:$E$52,2,0)</f>
        <v>71</v>
      </c>
      <c r="BG12" s="10"/>
      <c r="BH12" s="7"/>
      <c r="BI12" s="7"/>
      <c r="BJ12" s="13"/>
      <c r="BK12" s="7">
        <v>7</v>
      </c>
      <c r="BL12" s="7">
        <v>5</v>
      </c>
      <c r="BM12" s="13">
        <f>TIME(0,BK12,BL12)</f>
        <v>4.9189814814814816E-3</v>
      </c>
      <c r="BN12" s="7">
        <v>57</v>
      </c>
      <c r="BO12" s="7">
        <f>BN$2-BN12</f>
        <v>12</v>
      </c>
      <c r="BP12" s="13">
        <f>BM12+TIME(0,0,BO12)</f>
        <v>5.0578703703703706E-3</v>
      </c>
      <c r="BQ12" s="7">
        <f>RANK(BP12,BP$8:BP$15,1)</f>
        <v>4</v>
      </c>
      <c r="BR12" s="7">
        <f>VLOOKUP(BQ12,'Место-баллы'!$A$3:$E$52,2,0)</f>
        <v>85</v>
      </c>
    </row>
    <row r="13" spans="2:70" x14ac:dyDescent="0.25">
      <c r="B13" s="7">
        <f>RANK(C13,C$8:C$15,0)</f>
        <v>6</v>
      </c>
      <c r="C13" s="7">
        <f>SUMIF($I$1:$BR$1,1,$I13:$BR13)</f>
        <v>575</v>
      </c>
      <c r="D13" s="7">
        <f>VLOOKUP(B13,'Место-баллы'!$A$3:$E$52,5,0)</f>
        <v>41</v>
      </c>
      <c r="E13" s="10"/>
      <c r="F13" s="10" t="s">
        <v>72</v>
      </c>
      <c r="G13" s="10" t="s">
        <v>73</v>
      </c>
      <c r="H13" s="15"/>
      <c r="I13" s="10"/>
      <c r="J13" s="7">
        <v>66</v>
      </c>
      <c r="K13" s="7">
        <f>RANK(J13,J$8:J$15,0)</f>
        <v>5</v>
      </c>
      <c r="L13" s="7">
        <f>VLOOKUP(K13,'Место-баллы'!$A$3:$E$52,2,0)</f>
        <v>80</v>
      </c>
      <c r="M13" s="10"/>
      <c r="N13" s="7">
        <v>12</v>
      </c>
      <c r="O13" s="7">
        <v>5</v>
      </c>
      <c r="P13" s="13">
        <f>TIME(0,N13,O13)</f>
        <v>8.3912037037037045E-3</v>
      </c>
      <c r="Q13" s="7">
        <v>165</v>
      </c>
      <c r="R13" s="7">
        <f>Q$2-Q13</f>
        <v>130</v>
      </c>
      <c r="S13" s="13">
        <f>P13+TIME(0,0,R13)</f>
        <v>9.8958333333333346E-3</v>
      </c>
      <c r="T13" s="7">
        <f>RANK(S13,S$8:S$15,1)</f>
        <v>4</v>
      </c>
      <c r="U13" s="7">
        <f>VLOOKUP(T13,'Место-баллы'!$A$3:$E$52,2,0)</f>
        <v>85</v>
      </c>
      <c r="V13" s="10"/>
      <c r="W13" s="7">
        <v>3</v>
      </c>
      <c r="X13" s="7">
        <v>58</v>
      </c>
      <c r="Y13" s="13">
        <f>TIME(0,W13,X13)</f>
        <v>2.7546296296296294E-3</v>
      </c>
      <c r="Z13" s="7">
        <v>6</v>
      </c>
      <c r="AA13" s="7">
        <v>13</v>
      </c>
      <c r="AB13" s="13">
        <f>TIME(0,Z13,AA13)</f>
        <v>4.31712962962963E-3</v>
      </c>
      <c r="AC13" s="7">
        <v>42</v>
      </c>
      <c r="AD13" s="7">
        <f>AC$2-AC13</f>
        <v>0</v>
      </c>
      <c r="AE13" s="13">
        <f>AB13+TIME(0,0,AD13)</f>
        <v>4.31712962962963E-3</v>
      </c>
      <c r="AF13" s="7">
        <f>RANK(AE13,AE$8:AE$15,1)</f>
        <v>5</v>
      </c>
      <c r="AG13" s="7">
        <f>VLOOKUP(AF13,'Место-баллы'!$A$3:$E$52,2,0)</f>
        <v>80</v>
      </c>
      <c r="AH13" s="10"/>
      <c r="AI13" s="7">
        <v>10</v>
      </c>
      <c r="AJ13" s="7">
        <v>27</v>
      </c>
      <c r="AK13" s="13">
        <f>TIME(0,AI13,AJ13)</f>
        <v>7.2569444444444443E-3</v>
      </c>
      <c r="AL13" s="7">
        <v>1</v>
      </c>
      <c r="AM13" s="7">
        <f>AL$2-AL13</f>
        <v>0</v>
      </c>
      <c r="AN13" s="13">
        <f>AK13+TIME(0,0,AM13)</f>
        <v>7.2569444444444443E-3</v>
      </c>
      <c r="AO13" s="7">
        <f>RANK(AN13,AN$8:AN$15,1)</f>
        <v>3</v>
      </c>
      <c r="AP13" s="7">
        <f>VLOOKUP(AO13,'Место-баллы'!$A$3:$E$52,2,0)</f>
        <v>90</v>
      </c>
      <c r="AQ13" s="10"/>
      <c r="AR13" s="7">
        <v>61</v>
      </c>
      <c r="AS13" s="7">
        <f>RANK(AR13,AR$8:AR$15,0)</f>
        <v>5</v>
      </c>
      <c r="AT13" s="7">
        <f>VLOOKUP(AS13,'Место-баллы'!$A$3:$E$52,2,0)</f>
        <v>80</v>
      </c>
      <c r="AU13" s="10"/>
      <c r="AV13" s="7">
        <v>5</v>
      </c>
      <c r="AW13" s="7">
        <v>50</v>
      </c>
      <c r="AX13" s="13">
        <f>TIME(0,AV13,AW13)</f>
        <v>4.0509259259259257E-3</v>
      </c>
      <c r="AY13" s="7">
        <v>7</v>
      </c>
      <c r="AZ13" s="7">
        <v>12</v>
      </c>
      <c r="BA13" s="13">
        <f>TIME(0,AY13,AZ13)</f>
        <v>5.0000000000000001E-3</v>
      </c>
      <c r="BB13" s="7">
        <v>74</v>
      </c>
      <c r="BC13" s="7">
        <f>BB$2-BB13</f>
        <v>0</v>
      </c>
      <c r="BD13" s="13">
        <f>BA13+TIME(0,0,BC13)</f>
        <v>5.0000000000000001E-3</v>
      </c>
      <c r="BE13" s="7">
        <f>RANK(BD13,BD$8:BD$15,1)</f>
        <v>5</v>
      </c>
      <c r="BF13" s="7">
        <f>VLOOKUP(BE13,'Место-баллы'!$A$3:$E$52,2,0)</f>
        <v>80</v>
      </c>
      <c r="BG13" s="10"/>
      <c r="BH13" s="7"/>
      <c r="BI13" s="7"/>
      <c r="BJ13" s="13"/>
      <c r="BK13" s="7">
        <v>7</v>
      </c>
      <c r="BL13" s="7">
        <v>5</v>
      </c>
      <c r="BM13" s="13">
        <f>TIME(0,BK13,BL13)</f>
        <v>4.9189814814814816E-3</v>
      </c>
      <c r="BN13" s="7">
        <v>50</v>
      </c>
      <c r="BO13" s="7">
        <f>BN$2-BN13</f>
        <v>19</v>
      </c>
      <c r="BP13" s="13">
        <f>BM13+TIME(0,0,BO13)</f>
        <v>5.138888888888889E-3</v>
      </c>
      <c r="BQ13" s="7">
        <f>RANK(BP13,BP$8:BP$15,1)</f>
        <v>5</v>
      </c>
      <c r="BR13" s="7">
        <f>VLOOKUP(BQ13,'Место-баллы'!$A$3:$E$52,2,0)</f>
        <v>80</v>
      </c>
    </row>
    <row r="14" spans="2:70" x14ac:dyDescent="0.25">
      <c r="B14" s="7">
        <f>RANK(C14,C$8:C$15,0)</f>
        <v>7</v>
      </c>
      <c r="C14" s="7">
        <f>SUMIF($I$1:$BR$1,1,$I14:$BR14)</f>
        <v>518</v>
      </c>
      <c r="D14" s="7">
        <f>VLOOKUP(B14,'Место-баллы'!$A$3:$E$52,5,0)</f>
        <v>40</v>
      </c>
      <c r="E14" s="10"/>
      <c r="F14" s="10" t="s">
        <v>66</v>
      </c>
      <c r="G14" s="10" t="s">
        <v>67</v>
      </c>
      <c r="H14" s="15"/>
      <c r="I14" s="10"/>
      <c r="J14" s="7">
        <v>45</v>
      </c>
      <c r="K14" s="7">
        <f>RANK(J14,J$8:J$15,0)</f>
        <v>8</v>
      </c>
      <c r="L14" s="7">
        <f>VLOOKUP(K14,'Место-баллы'!$A$3:$E$52,2,0)</f>
        <v>71</v>
      </c>
      <c r="M14" s="10"/>
      <c r="N14" s="7">
        <v>12</v>
      </c>
      <c r="O14" s="7">
        <v>5</v>
      </c>
      <c r="P14" s="13">
        <f>TIME(0,N14,O14)</f>
        <v>8.3912037037037045E-3</v>
      </c>
      <c r="Q14" s="7">
        <v>135</v>
      </c>
      <c r="R14" s="7">
        <f>Q$2-Q14</f>
        <v>160</v>
      </c>
      <c r="S14" s="13">
        <f>P14+TIME(0,0,R14)</f>
        <v>1.0243055555555557E-2</v>
      </c>
      <c r="T14" s="7">
        <f>RANK(S14,S$8:S$15,1)</f>
        <v>8</v>
      </c>
      <c r="U14" s="7">
        <f>VLOOKUP(T14,'Место-баллы'!$A$3:$E$52,2,0)</f>
        <v>71</v>
      </c>
      <c r="V14" s="10"/>
      <c r="W14" s="7">
        <v>4</v>
      </c>
      <c r="X14" s="7">
        <v>49</v>
      </c>
      <c r="Y14" s="13">
        <f>TIME(0,W14,X14)</f>
        <v>3.3449074074074076E-3</v>
      </c>
      <c r="Z14" s="7">
        <v>6</v>
      </c>
      <c r="AA14" s="7">
        <v>52</v>
      </c>
      <c r="AB14" s="13">
        <f>TIME(0,Z14,AA14)</f>
        <v>4.7685185185185183E-3</v>
      </c>
      <c r="AC14" s="7">
        <v>42</v>
      </c>
      <c r="AD14" s="7">
        <f>AC$2-AC14</f>
        <v>0</v>
      </c>
      <c r="AE14" s="13">
        <f>AB14+TIME(0,0,AD14)</f>
        <v>4.7685185185185183E-3</v>
      </c>
      <c r="AF14" s="7">
        <f>RANK(AE14,AE$8:AE$15,1)</f>
        <v>7</v>
      </c>
      <c r="AG14" s="7">
        <f>VLOOKUP(AF14,'Место-баллы'!$A$3:$E$52,2,0)</f>
        <v>73</v>
      </c>
      <c r="AH14" s="10"/>
      <c r="AI14" s="7">
        <v>10</v>
      </c>
      <c r="AJ14" s="7">
        <v>39</v>
      </c>
      <c r="AK14" s="13">
        <f>TIME(0,AI14,AJ14)</f>
        <v>7.3958333333333333E-3</v>
      </c>
      <c r="AL14" s="7">
        <v>1</v>
      </c>
      <c r="AM14" s="7">
        <f>AL$2-AL14</f>
        <v>0</v>
      </c>
      <c r="AN14" s="13">
        <f>AK14+TIME(0,0,AM14)</f>
        <v>7.3958333333333333E-3</v>
      </c>
      <c r="AO14" s="7">
        <f>RANK(AN14,AN$8:AN$15,1)</f>
        <v>6</v>
      </c>
      <c r="AP14" s="7">
        <f>VLOOKUP(AO14,'Место-баллы'!$A$3:$E$52,2,0)</f>
        <v>75</v>
      </c>
      <c r="AQ14" s="10"/>
      <c r="AR14" s="7">
        <v>51</v>
      </c>
      <c r="AS14" s="7">
        <f>RANK(AR14,AR$8:AR$15,0)</f>
        <v>7</v>
      </c>
      <c r="AT14" s="7">
        <f>VLOOKUP(AS14,'Место-баллы'!$A$3:$E$52,2,0)</f>
        <v>73</v>
      </c>
      <c r="AU14" s="10"/>
      <c r="AV14" s="7">
        <v>6</v>
      </c>
      <c r="AW14" s="7">
        <v>42</v>
      </c>
      <c r="AX14" s="13">
        <f>TIME(0,AV14,AW14)</f>
        <v>4.6527777777777774E-3</v>
      </c>
      <c r="AY14" s="7">
        <v>7</v>
      </c>
      <c r="AZ14" s="7">
        <v>37</v>
      </c>
      <c r="BA14" s="13">
        <f>TIME(0,AY14,AZ14)</f>
        <v>5.2893518518518515E-3</v>
      </c>
      <c r="BB14" s="7">
        <v>74</v>
      </c>
      <c r="BC14" s="7">
        <f>BB$2-BB14</f>
        <v>0</v>
      </c>
      <c r="BD14" s="13">
        <f>BA14+TIME(0,0,BC14)</f>
        <v>5.2893518518518515E-3</v>
      </c>
      <c r="BE14" s="7">
        <f>RANK(BD14,BD$8:BD$15,1)</f>
        <v>6</v>
      </c>
      <c r="BF14" s="7">
        <f>VLOOKUP(BE14,'Место-баллы'!$A$3:$E$52,2,0)</f>
        <v>75</v>
      </c>
      <c r="BG14" s="10"/>
      <c r="BH14" s="7"/>
      <c r="BI14" s="7"/>
      <c r="BJ14" s="13"/>
      <c r="BK14" s="7">
        <v>7</v>
      </c>
      <c r="BL14" s="7">
        <v>5</v>
      </c>
      <c r="BM14" s="13">
        <f>TIME(0,BK14,BL14)</f>
        <v>4.9189814814814816E-3</v>
      </c>
      <c r="BN14" s="7">
        <v>50</v>
      </c>
      <c r="BO14" s="7">
        <f>BN$2-BN14</f>
        <v>19</v>
      </c>
      <c r="BP14" s="13">
        <f>BM14+TIME(0,0,BO14)</f>
        <v>5.138888888888889E-3</v>
      </c>
      <c r="BQ14" s="7">
        <f>RANK(BP14,BP$8:BP$15,1)</f>
        <v>5</v>
      </c>
      <c r="BR14" s="7">
        <f>VLOOKUP(BQ14,'Место-баллы'!$A$3:$E$52,2,0)</f>
        <v>80</v>
      </c>
    </row>
    <row r="15" spans="2:70" x14ac:dyDescent="0.25">
      <c r="B15" s="7">
        <f>RANK(C15,C$8:C$15,0)</f>
        <v>8</v>
      </c>
      <c r="C15" s="7">
        <f>SUMIF($I$1:$BR$1,1,$I15:$BR15)</f>
        <v>514</v>
      </c>
      <c r="D15" s="7">
        <f>VLOOKUP(B15,'Место-баллы'!$A$3:$E$52,5,0)</f>
        <v>39</v>
      </c>
      <c r="E15" s="10"/>
      <c r="F15" s="10" t="s">
        <v>68</v>
      </c>
      <c r="G15" s="10" t="s">
        <v>62</v>
      </c>
      <c r="H15" s="15"/>
      <c r="I15" s="10"/>
      <c r="J15" s="7">
        <v>53</v>
      </c>
      <c r="K15" s="7">
        <f>RANK(J15,J$8:J$15,0)</f>
        <v>7</v>
      </c>
      <c r="L15" s="7">
        <f>VLOOKUP(K15,'Место-баллы'!$A$3:$E$52,2,0)</f>
        <v>73</v>
      </c>
      <c r="M15" s="10"/>
      <c r="N15" s="7">
        <v>12</v>
      </c>
      <c r="O15" s="7">
        <v>5</v>
      </c>
      <c r="P15" s="13">
        <f>TIME(0,N15,O15)</f>
        <v>8.3912037037037045E-3</v>
      </c>
      <c r="Q15" s="7">
        <v>147</v>
      </c>
      <c r="R15" s="7">
        <f>Q$2-Q15</f>
        <v>148</v>
      </c>
      <c r="S15" s="13">
        <f>P15+TIME(0,0,R15)</f>
        <v>1.0104166666666668E-2</v>
      </c>
      <c r="T15" s="7">
        <f>RANK(S15,S$8:S$15,1)</f>
        <v>6</v>
      </c>
      <c r="U15" s="7">
        <f>VLOOKUP(T15,'Место-баллы'!$A$3:$E$52,2,0)</f>
        <v>75</v>
      </c>
      <c r="V15" s="10"/>
      <c r="W15" s="7">
        <v>5</v>
      </c>
      <c r="X15" s="7">
        <v>59</v>
      </c>
      <c r="Y15" s="13">
        <f>TIME(0,W15,X15)</f>
        <v>4.1550925925925922E-3</v>
      </c>
      <c r="Z15" s="7">
        <v>7</v>
      </c>
      <c r="AA15" s="7">
        <v>5</v>
      </c>
      <c r="AB15" s="13">
        <f>TIME(0,Z15,AA15)</f>
        <v>4.9189814814814816E-3</v>
      </c>
      <c r="AC15" s="7">
        <v>41</v>
      </c>
      <c r="AD15" s="7">
        <f>AC$2-AC15</f>
        <v>1</v>
      </c>
      <c r="AE15" s="13">
        <f>AB15+TIME(0,0,AD15)</f>
        <v>4.9305555555555561E-3</v>
      </c>
      <c r="AF15" s="7">
        <f>RANK(AE15,AE$8:AE$15,1)</f>
        <v>8</v>
      </c>
      <c r="AG15" s="7">
        <f>VLOOKUP(AF15,'Место-баллы'!$A$3:$E$52,2,0)</f>
        <v>71</v>
      </c>
      <c r="AH15" s="10"/>
      <c r="AI15" s="7">
        <v>11</v>
      </c>
      <c r="AJ15" s="7">
        <v>40</v>
      </c>
      <c r="AK15" s="13">
        <f>TIME(0,AI15,AJ15)</f>
        <v>8.1018518518518514E-3</v>
      </c>
      <c r="AL15" s="7">
        <v>1</v>
      </c>
      <c r="AM15" s="7">
        <f>AL$2-AL15</f>
        <v>0</v>
      </c>
      <c r="AN15" s="13">
        <f>AK15+TIME(0,0,AM15)</f>
        <v>8.1018518518518514E-3</v>
      </c>
      <c r="AO15" s="7">
        <f>RANK(AN15,AN$8:AN$15,1)</f>
        <v>8</v>
      </c>
      <c r="AP15" s="7">
        <f>VLOOKUP(AO15,'Место-баллы'!$A$3:$E$52,2,0)</f>
        <v>71</v>
      </c>
      <c r="AQ15" s="10"/>
      <c r="AR15" s="7">
        <v>34</v>
      </c>
      <c r="AS15" s="7">
        <f>RANK(AR15,AR$8:AR$15,0)</f>
        <v>8</v>
      </c>
      <c r="AT15" s="7">
        <f>VLOOKUP(AS15,'Место-баллы'!$A$3:$E$52,2,0)</f>
        <v>71</v>
      </c>
      <c r="AU15" s="10"/>
      <c r="AV15" s="7">
        <v>9</v>
      </c>
      <c r="AW15" s="7">
        <v>51</v>
      </c>
      <c r="AX15" s="13">
        <f>TIME(0,AV15,AW15)</f>
        <v>6.8402777777777776E-3</v>
      </c>
      <c r="AY15" s="7">
        <v>10</v>
      </c>
      <c r="AZ15" s="7">
        <v>49</v>
      </c>
      <c r="BA15" s="13">
        <f>TIME(0,AY15,AZ15)</f>
        <v>7.5115740740740742E-3</v>
      </c>
      <c r="BB15" s="7">
        <v>74</v>
      </c>
      <c r="BC15" s="7">
        <f>BB$2-BB15</f>
        <v>0</v>
      </c>
      <c r="BD15" s="13">
        <f>BA15+TIME(0,0,BC15)</f>
        <v>7.5115740740740742E-3</v>
      </c>
      <c r="BE15" s="7">
        <f>RANK(BD15,BD$8:BD$15,1)</f>
        <v>7</v>
      </c>
      <c r="BF15" s="7">
        <f>VLOOKUP(BE15,'Место-баллы'!$A$3:$E$52,2,0)</f>
        <v>73</v>
      </c>
      <c r="BG15" s="10"/>
      <c r="BH15" s="7"/>
      <c r="BI15" s="7"/>
      <c r="BJ15" s="13"/>
      <c r="BK15" s="7">
        <v>7</v>
      </c>
      <c r="BL15" s="7">
        <v>5</v>
      </c>
      <c r="BM15" s="13">
        <f>TIME(0,BK15,BL15)</f>
        <v>4.9189814814814816E-3</v>
      </c>
      <c r="BN15" s="7">
        <v>50</v>
      </c>
      <c r="BO15" s="7">
        <f>BN$2-BN15</f>
        <v>19</v>
      </c>
      <c r="BP15" s="13">
        <f>BM15+TIME(0,0,BO15)</f>
        <v>5.138888888888889E-3</v>
      </c>
      <c r="BQ15" s="7">
        <f>RANK(BP15,BP$8:BP$15,1)</f>
        <v>5</v>
      </c>
      <c r="BR15" s="7">
        <f>VLOOKUP(BQ15,'Место-баллы'!$A$3:$E$52,2,0)</f>
        <v>80</v>
      </c>
    </row>
    <row r="16" spans="2:7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</sheetData>
  <autoFilter ref="B7:BR7" xr:uid="{D529E903-D6D4-4953-98D9-990DFF2AE683}">
    <sortState xmlns:xlrd2="http://schemas.microsoft.com/office/spreadsheetml/2017/richdata2" ref="B8:BR15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8C96-19CC-4DB0-A0E1-21C5D8453173}">
  <sheetPr>
    <pageSetUpPr fitToPage="1"/>
  </sheetPr>
  <dimension ref="B1:BR56"/>
  <sheetViews>
    <sheetView zoomScaleNormal="100" workbookViewId="0">
      <pane xSplit="6" ySplit="7" topLeftCell="I8" activePane="bottomRight" state="frozen"/>
      <selection pane="topRight" activeCell="G1" sqref="G1"/>
      <selection pane="bottomLeft" activeCell="A8" sqref="A8"/>
      <selection pane="bottomRight" activeCell="F14" sqref="F14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22.7109375" bestFit="1" customWidth="1"/>
    <col min="7" max="7" width="16.570312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 collapsed="1"/>
    <col min="17" max="17" width="6.85546875" hidden="1" customWidth="1" outlineLevel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 collapsed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customWidth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bestFit="1" customWidth="1" collapsed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50+15+2+2</f>
        <v>69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44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RANK(C8,C$8:C$24,0)</f>
        <v>1</v>
      </c>
      <c r="C8" s="7">
        <f>SUMIF($I$1:$BR$1,1,$I8:$BR8)</f>
        <v>621</v>
      </c>
      <c r="D8" s="7">
        <f>VLOOKUP(B8,'Место-баллы'!$A$3:$E$52,5,0)</f>
        <v>50</v>
      </c>
      <c r="E8" s="10"/>
      <c r="F8" s="10" t="s">
        <v>138</v>
      </c>
      <c r="G8" s="10" t="s">
        <v>139</v>
      </c>
      <c r="H8" s="15"/>
      <c r="I8" s="10"/>
      <c r="J8" s="7">
        <v>110</v>
      </c>
      <c r="K8" s="7">
        <f>RANK(J8,J$8:J$24,0)</f>
        <v>5</v>
      </c>
      <c r="L8" s="7">
        <f>VLOOKUP(K8,'Место-баллы'!$A$3:$E$52,2,0)</f>
        <v>80</v>
      </c>
      <c r="M8" s="10"/>
      <c r="N8" s="7">
        <v>11</v>
      </c>
      <c r="O8" s="7">
        <v>37</v>
      </c>
      <c r="P8" s="13">
        <f>TIME(0,N8,O8)</f>
        <v>8.067129629629629E-3</v>
      </c>
      <c r="Q8" s="7">
        <v>295</v>
      </c>
      <c r="R8" s="7">
        <f>Q$2-Q8</f>
        <v>0</v>
      </c>
      <c r="S8" s="13">
        <f>P8+TIME(0,0,R8)</f>
        <v>8.067129629629629E-3</v>
      </c>
      <c r="T8" s="7">
        <f>RANK(S8,S$8:S$24,1)</f>
        <v>3</v>
      </c>
      <c r="U8" s="7">
        <f>VLOOKUP(T8,'Место-баллы'!$A$3:$E$52,2,0)</f>
        <v>90</v>
      </c>
      <c r="V8" s="10"/>
      <c r="W8" s="7">
        <v>3</v>
      </c>
      <c r="X8" s="7">
        <v>38</v>
      </c>
      <c r="Y8" s="13">
        <f>TIME(0,W8,X8)</f>
        <v>2.5231481481481481E-3</v>
      </c>
      <c r="Z8" s="7">
        <v>5</v>
      </c>
      <c r="AA8" s="7">
        <v>20</v>
      </c>
      <c r="AB8" s="13">
        <f>TIME(0,Z8,AA8)</f>
        <v>3.7037037037037038E-3</v>
      </c>
      <c r="AC8" s="7">
        <v>42</v>
      </c>
      <c r="AD8" s="7">
        <f>AC$2-AC8</f>
        <v>0</v>
      </c>
      <c r="AE8" s="13">
        <f>AB8+TIME(0,0,AD8)</f>
        <v>3.7037037037037038E-3</v>
      </c>
      <c r="AF8" s="7">
        <f>RANK(AE8,AE$8:AE$24,1)</f>
        <v>8</v>
      </c>
      <c r="AG8" s="7">
        <f>VLOOKUP(AF8,'Место-баллы'!$A$3:$E$52,2,0)</f>
        <v>71</v>
      </c>
      <c r="AH8" s="10"/>
      <c r="AI8" s="7">
        <v>8</v>
      </c>
      <c r="AJ8" s="7">
        <v>12</v>
      </c>
      <c r="AK8" s="13">
        <f>TIME(0,AI8,AJ8)</f>
        <v>5.6944444444444447E-3</v>
      </c>
      <c r="AL8" s="7">
        <v>1</v>
      </c>
      <c r="AM8" s="7">
        <f>AL$2-AL8</f>
        <v>0</v>
      </c>
      <c r="AN8" s="13">
        <f>AK8+TIME(0,0,AM8)</f>
        <v>5.6944444444444447E-3</v>
      </c>
      <c r="AO8" s="7">
        <f>RANK(AN8,AN$8:AN$24,1)</f>
        <v>2</v>
      </c>
      <c r="AP8" s="7">
        <f>VLOOKUP(AO8,'Место-баллы'!$A$3:$E$52,2,0)</f>
        <v>95</v>
      </c>
      <c r="AQ8" s="10"/>
      <c r="AR8" s="7">
        <v>118</v>
      </c>
      <c r="AS8" s="7">
        <f>RANK(AR8,AR$8:AR$24,0)</f>
        <v>2</v>
      </c>
      <c r="AT8" s="7">
        <f>VLOOKUP(AS8,'Место-баллы'!$A$3:$E$52,2,0)</f>
        <v>95</v>
      </c>
      <c r="AU8" s="10"/>
      <c r="AV8" s="7">
        <v>5</v>
      </c>
      <c r="AW8" s="7">
        <v>24</v>
      </c>
      <c r="AX8" s="13">
        <f>TIME(0,AV8,AW8)</f>
        <v>3.7499999999999999E-3</v>
      </c>
      <c r="AY8" s="7">
        <v>6</v>
      </c>
      <c r="AZ8" s="7">
        <v>9</v>
      </c>
      <c r="BA8" s="13">
        <f>TIME(0,AY8,AZ8)</f>
        <v>4.2708333333333331E-3</v>
      </c>
      <c r="BB8" s="7">
        <v>74</v>
      </c>
      <c r="BC8" s="7">
        <f>BB$2-BB8</f>
        <v>0</v>
      </c>
      <c r="BD8" s="13">
        <f>BA8+TIME(0,0,BC8)</f>
        <v>4.2708333333333331E-3</v>
      </c>
      <c r="BE8" s="7">
        <f>RANK(BD8,BD$8:BD$24,1)</f>
        <v>3</v>
      </c>
      <c r="BF8" s="7">
        <f>VLOOKUP(BE8,'Место-баллы'!$A$3:$E$52,2,0)</f>
        <v>90</v>
      </c>
      <c r="BG8" s="10"/>
      <c r="BH8" s="7">
        <v>3</v>
      </c>
      <c r="BI8" s="7">
        <v>46</v>
      </c>
      <c r="BJ8" s="13">
        <f>TIME(0,BH8,BI8)</f>
        <v>2.6157407407407405E-3</v>
      </c>
      <c r="BK8" s="7">
        <v>4</v>
      </c>
      <c r="BL8" s="7">
        <v>54</v>
      </c>
      <c r="BM8" s="13">
        <f>TIME(0,BK8,BL8)</f>
        <v>3.4027777777777776E-3</v>
      </c>
      <c r="BN8" s="7">
        <v>69</v>
      </c>
      <c r="BO8" s="7">
        <f>BN$2-BN8</f>
        <v>0</v>
      </c>
      <c r="BP8" s="13">
        <f>BM8+TIME(0,0,BO8)</f>
        <v>3.4027777777777776E-3</v>
      </c>
      <c r="BQ8" s="7">
        <f>RANK(BP8,BP$8:BP$24,1)</f>
        <v>1</v>
      </c>
      <c r="BR8" s="7">
        <f>VLOOKUP(BQ8,'Место-баллы'!$A$3:$E$52,2,0)</f>
        <v>100</v>
      </c>
    </row>
    <row r="9" spans="2:70" x14ac:dyDescent="0.25">
      <c r="B9" s="7">
        <f>RANK(C9,C$8:C$24,0)</f>
        <v>2</v>
      </c>
      <c r="C9" s="7">
        <f>SUMIF($I$1:$BR$1,1,$I9:$BR9)</f>
        <v>596</v>
      </c>
      <c r="D9" s="7">
        <f>VLOOKUP(B9,'Место-баллы'!$A$3:$E$52,5,0)</f>
        <v>48</v>
      </c>
      <c r="E9" s="10"/>
      <c r="F9" s="10" t="s">
        <v>136</v>
      </c>
      <c r="G9" s="10" t="s">
        <v>54</v>
      </c>
      <c r="H9" s="15"/>
      <c r="I9" s="10"/>
      <c r="J9" s="7">
        <v>117</v>
      </c>
      <c r="K9" s="7">
        <f>RANK(J9,J$8:J$24,0)</f>
        <v>3</v>
      </c>
      <c r="L9" s="7">
        <f>VLOOKUP(K9,'Место-баллы'!$A$3:$E$52,2,0)</f>
        <v>90</v>
      </c>
      <c r="M9" s="10"/>
      <c r="N9" s="7">
        <v>11</v>
      </c>
      <c r="O9" s="7">
        <v>52</v>
      </c>
      <c r="P9" s="13">
        <f>TIME(0,N9,O9)</f>
        <v>8.2407407407407412E-3</v>
      </c>
      <c r="Q9" s="7">
        <v>295</v>
      </c>
      <c r="R9" s="7">
        <f>Q$2-Q9</f>
        <v>0</v>
      </c>
      <c r="S9" s="13">
        <f>P9+TIME(0,0,R9)</f>
        <v>8.2407407407407412E-3</v>
      </c>
      <c r="T9" s="7">
        <f>RANK(S9,S$8:S$24,1)</f>
        <v>4</v>
      </c>
      <c r="U9" s="7">
        <f>VLOOKUP(T9,'Место-баллы'!$A$3:$E$52,2,0)</f>
        <v>85</v>
      </c>
      <c r="V9" s="10"/>
      <c r="W9" s="7">
        <v>3</v>
      </c>
      <c r="X9" s="7">
        <v>36</v>
      </c>
      <c r="Y9" s="13">
        <f>TIME(0,W9,X9)</f>
        <v>2.5000000000000001E-3</v>
      </c>
      <c r="Z9" s="7">
        <v>5</v>
      </c>
      <c r="AA9" s="7">
        <v>6</v>
      </c>
      <c r="AB9" s="13">
        <f>TIME(0,Z9,AA9)</f>
        <v>3.5416666666666665E-3</v>
      </c>
      <c r="AC9" s="7">
        <v>42</v>
      </c>
      <c r="AD9" s="7">
        <f>AC$2-AC9</f>
        <v>0</v>
      </c>
      <c r="AE9" s="13">
        <f>AB9+TIME(0,0,AD9)</f>
        <v>3.5416666666666665E-3</v>
      </c>
      <c r="AF9" s="7">
        <f>RANK(AE9,AE$8:AE$24,1)</f>
        <v>3</v>
      </c>
      <c r="AG9" s="7">
        <f>VLOOKUP(AF9,'Место-баллы'!$A$3:$E$52,2,0)</f>
        <v>90</v>
      </c>
      <c r="AH9" s="10"/>
      <c r="AI9" s="7">
        <v>8</v>
      </c>
      <c r="AJ9" s="7">
        <v>20</v>
      </c>
      <c r="AK9" s="13">
        <f>TIME(0,AI9,AJ9)</f>
        <v>5.7870370370370367E-3</v>
      </c>
      <c r="AL9" s="7">
        <v>1</v>
      </c>
      <c r="AM9" s="7">
        <f>AL$2-AL9</f>
        <v>0</v>
      </c>
      <c r="AN9" s="13">
        <f>AK9+TIME(0,0,AM9)</f>
        <v>5.7870370370370367E-3</v>
      </c>
      <c r="AO9" s="7">
        <f>RANK(AN9,AN$8:AN$24,1)</f>
        <v>4</v>
      </c>
      <c r="AP9" s="7">
        <f>VLOOKUP(AO9,'Место-баллы'!$A$3:$E$52,2,0)</f>
        <v>85</v>
      </c>
      <c r="AQ9" s="10"/>
      <c r="AR9" s="7">
        <v>114</v>
      </c>
      <c r="AS9" s="7">
        <f>RANK(AR9,AR$8:AR$24,0)</f>
        <v>3</v>
      </c>
      <c r="AT9" s="7">
        <f>VLOOKUP(AS9,'Место-баллы'!$A$3:$E$52,2,0)</f>
        <v>90</v>
      </c>
      <c r="AU9" s="10"/>
      <c r="AV9" s="7">
        <v>6</v>
      </c>
      <c r="AW9" s="7">
        <v>29</v>
      </c>
      <c r="AX9" s="13">
        <f>TIME(0,AV9,AW9)</f>
        <v>4.5023148148148149E-3</v>
      </c>
      <c r="AY9" s="7">
        <v>7</v>
      </c>
      <c r="AZ9" s="7">
        <v>30</v>
      </c>
      <c r="BA9" s="13">
        <f>TIME(0,AY9,AZ9)</f>
        <v>5.208333333333333E-3</v>
      </c>
      <c r="BB9" s="7">
        <v>74</v>
      </c>
      <c r="BC9" s="7">
        <f>BB$2-BB9</f>
        <v>0</v>
      </c>
      <c r="BD9" s="13">
        <f>BA9+TIME(0,0,BC9)</f>
        <v>5.208333333333333E-3</v>
      </c>
      <c r="BE9" s="7">
        <f>RANK(BD9,BD$8:BD$24,1)</f>
        <v>8</v>
      </c>
      <c r="BF9" s="7">
        <f>VLOOKUP(BE9,'Место-баллы'!$A$3:$E$52,2,0)</f>
        <v>71</v>
      </c>
      <c r="BG9" s="10"/>
      <c r="BH9" s="7">
        <v>4</v>
      </c>
      <c r="BI9" s="7">
        <v>42</v>
      </c>
      <c r="BJ9" s="13">
        <f>TIME(0,BH9,BI9)</f>
        <v>3.2638888888888891E-3</v>
      </c>
      <c r="BK9" s="7">
        <v>5</v>
      </c>
      <c r="BL9" s="7">
        <v>16</v>
      </c>
      <c r="BM9" s="13">
        <f>TIME(0,BK9,BL9)</f>
        <v>3.6574074074074074E-3</v>
      </c>
      <c r="BN9" s="7">
        <v>69</v>
      </c>
      <c r="BO9" s="7">
        <f>BN$2-BN9</f>
        <v>0</v>
      </c>
      <c r="BP9" s="13">
        <f>BM9+TIME(0,0,BO9)</f>
        <v>3.6574074074074074E-3</v>
      </c>
      <c r="BQ9" s="7">
        <f>RANK(BP9,BP$8:BP$24,1)</f>
        <v>4</v>
      </c>
      <c r="BR9" s="7">
        <f>VLOOKUP(BQ9,'Место-баллы'!$A$3:$E$52,2,0)</f>
        <v>85</v>
      </c>
    </row>
    <row r="10" spans="2:70" x14ac:dyDescent="0.25">
      <c r="B10" s="7">
        <f>RANK(C10,C$8:C$24,0)</f>
        <v>3</v>
      </c>
      <c r="C10" s="7">
        <f>SUMIF($I$1:$BR$1,1,$I10:$BR10)</f>
        <v>579</v>
      </c>
      <c r="D10" s="7">
        <f>VLOOKUP(B10,'Место-баллы'!$A$3:$E$52,5,0)</f>
        <v>46</v>
      </c>
      <c r="E10" s="10"/>
      <c r="F10" s="10" t="s">
        <v>131</v>
      </c>
      <c r="G10" s="10" t="s">
        <v>110</v>
      </c>
      <c r="H10" s="15"/>
      <c r="I10" s="10"/>
      <c r="J10" s="7">
        <v>126</v>
      </c>
      <c r="K10" s="7">
        <f>RANK(J10,J$8:J$24,0)</f>
        <v>2</v>
      </c>
      <c r="L10" s="7">
        <f>VLOOKUP(K10,'Место-баллы'!$A$3:$E$52,2,0)</f>
        <v>95</v>
      </c>
      <c r="M10" s="10"/>
      <c r="N10" s="7">
        <v>12</v>
      </c>
      <c r="O10" s="7">
        <v>5</v>
      </c>
      <c r="P10" s="13">
        <f>TIME(0,N10,O10)</f>
        <v>8.3912037037037045E-3</v>
      </c>
      <c r="Q10" s="7">
        <f>175+12</f>
        <v>187</v>
      </c>
      <c r="R10" s="7">
        <f>Q$2-Q10</f>
        <v>108</v>
      </c>
      <c r="S10" s="13">
        <f>P10+TIME(0,0,R10)</f>
        <v>9.6412037037037039E-3</v>
      </c>
      <c r="T10" s="7">
        <f>RANK(S10,S$8:S$24,1)</f>
        <v>9</v>
      </c>
      <c r="U10" s="7">
        <f>VLOOKUP(T10,'Место-баллы'!$A$3:$E$52,2,0)</f>
        <v>69</v>
      </c>
      <c r="V10" s="10"/>
      <c r="W10" s="7">
        <v>3</v>
      </c>
      <c r="X10" s="7">
        <v>30</v>
      </c>
      <c r="Y10" s="13">
        <f>TIME(0,W10,X10)</f>
        <v>2.4305555555555556E-3</v>
      </c>
      <c r="Z10" s="7">
        <v>5</v>
      </c>
      <c r="AA10" s="7">
        <v>3</v>
      </c>
      <c r="AB10" s="13">
        <f>TIME(0,Z10,AA10)</f>
        <v>3.5069444444444445E-3</v>
      </c>
      <c r="AC10" s="7">
        <v>42</v>
      </c>
      <c r="AD10" s="7">
        <f>AC$2-AC10</f>
        <v>0</v>
      </c>
      <c r="AE10" s="13">
        <f>AB10+TIME(0,0,AD10)</f>
        <v>3.5069444444444445E-3</v>
      </c>
      <c r="AF10" s="7">
        <f>RANK(AE10,AE$8:AE$24,1)</f>
        <v>2</v>
      </c>
      <c r="AG10" s="7">
        <f>VLOOKUP(AF10,'Место-баллы'!$A$3:$E$52,2,0)</f>
        <v>95</v>
      </c>
      <c r="AH10" s="10"/>
      <c r="AI10" s="7">
        <v>9</v>
      </c>
      <c r="AJ10" s="7">
        <v>6</v>
      </c>
      <c r="AK10" s="13">
        <f>TIME(0,AI10,AJ10)</f>
        <v>6.3194444444444444E-3</v>
      </c>
      <c r="AL10" s="7">
        <v>1</v>
      </c>
      <c r="AM10" s="7">
        <f>AL$2-AL10</f>
        <v>0</v>
      </c>
      <c r="AN10" s="13">
        <f>AK10+TIME(0,0,AM10)</f>
        <v>6.3194444444444444E-3</v>
      </c>
      <c r="AO10" s="7">
        <f>RANK(AN10,AN$8:AN$24,1)</f>
        <v>9</v>
      </c>
      <c r="AP10" s="7">
        <f>VLOOKUP(AO10,'Место-баллы'!$A$3:$E$52,2,0)</f>
        <v>69</v>
      </c>
      <c r="AQ10" s="10"/>
      <c r="AR10" s="7">
        <v>109</v>
      </c>
      <c r="AS10" s="7">
        <f>RANK(AR10,AR$8:AR$24,0)</f>
        <v>5</v>
      </c>
      <c r="AT10" s="7">
        <f>VLOOKUP(AS10,'Место-баллы'!$A$3:$E$52,2,0)</f>
        <v>80</v>
      </c>
      <c r="AU10" s="10"/>
      <c r="AV10" s="7">
        <v>4</v>
      </c>
      <c r="AW10" s="7">
        <v>34</v>
      </c>
      <c r="AX10" s="13">
        <f>TIME(0,AV10,AW10)</f>
        <v>3.1712962962962962E-3</v>
      </c>
      <c r="AY10" s="7">
        <v>5</v>
      </c>
      <c r="AZ10" s="7">
        <v>26</v>
      </c>
      <c r="BA10" s="13">
        <f>TIME(0,AY10,AZ10)</f>
        <v>3.7731481481481483E-3</v>
      </c>
      <c r="BB10" s="7">
        <v>74</v>
      </c>
      <c r="BC10" s="7">
        <f>BB$2-BB10</f>
        <v>0</v>
      </c>
      <c r="BD10" s="13">
        <f>BA10+TIME(0,0,BC10)</f>
        <v>3.7731481481481483E-3</v>
      </c>
      <c r="BE10" s="7">
        <f>RANK(BD10,BD$8:BD$24,1)</f>
        <v>1</v>
      </c>
      <c r="BF10" s="7">
        <f>VLOOKUP(BE10,'Место-баллы'!$A$3:$E$52,2,0)</f>
        <v>100</v>
      </c>
      <c r="BG10" s="10"/>
      <c r="BH10" s="7">
        <v>6</v>
      </c>
      <c r="BI10" s="7">
        <v>6</v>
      </c>
      <c r="BJ10" s="13">
        <f>TIME(0,BH10,BI10)</f>
        <v>4.2361111111111115E-3</v>
      </c>
      <c r="BK10" s="7">
        <v>7</v>
      </c>
      <c r="BL10" s="7">
        <v>5</v>
      </c>
      <c r="BM10" s="13">
        <f>TIME(0,BK10,BL10)</f>
        <v>4.9189814814814816E-3</v>
      </c>
      <c r="BN10" s="7">
        <v>68</v>
      </c>
      <c r="BO10" s="7">
        <f>BN$2-BN10</f>
        <v>1</v>
      </c>
      <c r="BP10" s="13">
        <f>BM10+TIME(0,0,BO10)</f>
        <v>4.9305555555555561E-3</v>
      </c>
      <c r="BQ10" s="7">
        <f>RANK(BP10,BP$8:BP$24,1)</f>
        <v>8</v>
      </c>
      <c r="BR10" s="7">
        <f>VLOOKUP(BQ10,'Место-баллы'!$A$3:$E$52,2,0)</f>
        <v>71</v>
      </c>
    </row>
    <row r="11" spans="2:70" x14ac:dyDescent="0.25">
      <c r="B11" s="7">
        <f>RANK(C11,C$8:C$24,0)</f>
        <v>4</v>
      </c>
      <c r="C11" s="7">
        <f>SUMIF($I$1:$BR$1,1,$I11:$BR11)</f>
        <v>558</v>
      </c>
      <c r="D11" s="7">
        <f>VLOOKUP(B11,'Место-баллы'!$A$3:$E$52,5,0)</f>
        <v>44</v>
      </c>
      <c r="E11" s="10"/>
      <c r="F11" s="10" t="s">
        <v>124</v>
      </c>
      <c r="G11" s="10" t="s">
        <v>54</v>
      </c>
      <c r="H11" s="15"/>
      <c r="I11" s="10"/>
      <c r="J11" s="7">
        <v>87</v>
      </c>
      <c r="K11" s="7">
        <f>RANK(J11,J$8:J$24,0)</f>
        <v>15</v>
      </c>
      <c r="L11" s="7">
        <f>VLOOKUP(K11,'Место-баллы'!$A$3:$E$52,2,0)</f>
        <v>57</v>
      </c>
      <c r="M11" s="10"/>
      <c r="N11" s="7">
        <v>11</v>
      </c>
      <c r="O11" s="7">
        <v>3</v>
      </c>
      <c r="P11" s="13">
        <f>TIME(0,N11,O11)</f>
        <v>7.6736111111111111E-3</v>
      </c>
      <c r="Q11" s="7">
        <v>295</v>
      </c>
      <c r="R11" s="7">
        <f>Q$2-Q11</f>
        <v>0</v>
      </c>
      <c r="S11" s="13">
        <f>P11+TIME(0,0,R11)</f>
        <v>7.6736111111111111E-3</v>
      </c>
      <c r="T11" s="7">
        <f>RANK(S11,S$8:S$24,1)</f>
        <v>2</v>
      </c>
      <c r="U11" s="7">
        <f>VLOOKUP(T11,'Место-баллы'!$A$3:$E$52,2,0)</f>
        <v>95</v>
      </c>
      <c r="V11" s="10"/>
      <c r="W11" s="7">
        <v>3</v>
      </c>
      <c r="X11" s="7">
        <v>32</v>
      </c>
      <c r="Y11" s="13">
        <f>TIME(0,W11,X11)</f>
        <v>2.4537037037037036E-3</v>
      </c>
      <c r="Z11" s="7">
        <v>5</v>
      </c>
      <c r="AA11" s="7">
        <v>17</v>
      </c>
      <c r="AB11" s="13">
        <f>TIME(0,Z11,AA11)</f>
        <v>3.6689814814814814E-3</v>
      </c>
      <c r="AC11" s="7">
        <v>42</v>
      </c>
      <c r="AD11" s="7">
        <f>AC$2-AC11</f>
        <v>0</v>
      </c>
      <c r="AE11" s="13">
        <f>AB11+TIME(0,0,AD11)</f>
        <v>3.6689814814814814E-3</v>
      </c>
      <c r="AF11" s="7">
        <f>RANK(AE11,AE$8:AE$24,1)</f>
        <v>5</v>
      </c>
      <c r="AG11" s="7">
        <f>VLOOKUP(AF11,'Место-баллы'!$A$3:$E$52,2,0)</f>
        <v>80</v>
      </c>
      <c r="AH11" s="10"/>
      <c r="AI11" s="7">
        <v>9</v>
      </c>
      <c r="AJ11" s="7">
        <v>15</v>
      </c>
      <c r="AK11" s="13">
        <f>TIME(0,AI11,AJ11)</f>
        <v>6.4236111111111108E-3</v>
      </c>
      <c r="AL11" s="7">
        <v>1</v>
      </c>
      <c r="AM11" s="7">
        <f>AL$2-AL11</f>
        <v>0</v>
      </c>
      <c r="AN11" s="13">
        <f>AK11+TIME(0,0,AM11)</f>
        <v>6.4236111111111108E-3</v>
      </c>
      <c r="AO11" s="7">
        <f>RANK(AN11,AN$8:AN$24,1)</f>
        <v>10</v>
      </c>
      <c r="AP11" s="7">
        <f>VLOOKUP(AO11,'Место-баллы'!$A$3:$E$52,2,0)</f>
        <v>67</v>
      </c>
      <c r="AQ11" s="10"/>
      <c r="AR11" s="7">
        <v>104</v>
      </c>
      <c r="AS11" s="7">
        <f>RANK(AR11,AR$8:AR$24,0)</f>
        <v>9</v>
      </c>
      <c r="AT11" s="7">
        <f>VLOOKUP(AS11,'Место-баллы'!$A$3:$E$52,2,0)</f>
        <v>69</v>
      </c>
      <c r="AU11" s="10"/>
      <c r="AV11" s="7">
        <v>5</v>
      </c>
      <c r="AW11" s="7">
        <v>19</v>
      </c>
      <c r="AX11" s="13">
        <f>TIME(0,AV11,AW11)</f>
        <v>3.6921296296296298E-3</v>
      </c>
      <c r="AY11" s="7">
        <v>5</v>
      </c>
      <c r="AZ11" s="7">
        <v>58</v>
      </c>
      <c r="BA11" s="13">
        <f>TIME(0,AY11,AZ11)</f>
        <v>4.1435185185185186E-3</v>
      </c>
      <c r="BB11" s="7">
        <v>74</v>
      </c>
      <c r="BC11" s="7">
        <f>BB$2-BB11</f>
        <v>0</v>
      </c>
      <c r="BD11" s="13">
        <f>BA11+TIME(0,0,BC11)</f>
        <v>4.1435185185185186E-3</v>
      </c>
      <c r="BE11" s="7">
        <f>RANK(BD11,BD$8:BD$24,1)</f>
        <v>2</v>
      </c>
      <c r="BF11" s="7">
        <f>VLOOKUP(BE11,'Место-баллы'!$A$3:$E$52,2,0)</f>
        <v>95</v>
      </c>
      <c r="BG11" s="10"/>
      <c r="BH11" s="7">
        <v>4</v>
      </c>
      <c r="BI11" s="7">
        <v>11</v>
      </c>
      <c r="BJ11" s="13">
        <f>TIME(0,BH11,BI11)</f>
        <v>2.9050925925925928E-3</v>
      </c>
      <c r="BK11" s="7">
        <v>5</v>
      </c>
      <c r="BL11" s="7">
        <v>3</v>
      </c>
      <c r="BM11" s="13">
        <f>TIME(0,BK11,BL11)</f>
        <v>3.5069444444444445E-3</v>
      </c>
      <c r="BN11" s="7">
        <v>69</v>
      </c>
      <c r="BO11" s="7">
        <f>BN$2-BN11</f>
        <v>0</v>
      </c>
      <c r="BP11" s="13">
        <f>BM11+TIME(0,0,BO11)</f>
        <v>3.5069444444444445E-3</v>
      </c>
      <c r="BQ11" s="7">
        <f>RANK(BP11,BP$8:BP$24,1)</f>
        <v>2</v>
      </c>
      <c r="BR11" s="7">
        <f>VLOOKUP(BQ11,'Место-баллы'!$A$3:$E$52,2,0)</f>
        <v>95</v>
      </c>
    </row>
    <row r="12" spans="2:70" x14ac:dyDescent="0.25">
      <c r="B12" s="7">
        <f>RANK(C12,C$8:C$24,0)</f>
        <v>5</v>
      </c>
      <c r="C12" s="7">
        <f>SUMIF($I$1:$BR$1,1,$I12:$BR12)</f>
        <v>541</v>
      </c>
      <c r="D12" s="7">
        <f>VLOOKUP(B12,'Место-баллы'!$A$3:$E$52,5,0)</f>
        <v>42</v>
      </c>
      <c r="E12" s="10"/>
      <c r="F12" s="10" t="s">
        <v>120</v>
      </c>
      <c r="G12" s="10" t="s">
        <v>54</v>
      </c>
      <c r="H12" s="15"/>
      <c r="I12" s="10"/>
      <c r="J12" s="7">
        <v>95</v>
      </c>
      <c r="K12" s="7">
        <f>RANK(J12,J$8:J$24,0)</f>
        <v>12</v>
      </c>
      <c r="L12" s="7">
        <f>VLOOKUP(K12,'Место-баллы'!$A$3:$E$52,2,0)</f>
        <v>63</v>
      </c>
      <c r="M12" s="10"/>
      <c r="N12" s="7">
        <v>12</v>
      </c>
      <c r="O12" s="7">
        <v>5</v>
      </c>
      <c r="P12" s="13">
        <f>TIME(0,N12,O12)</f>
        <v>8.3912037037037045E-3</v>
      </c>
      <c r="Q12" s="7">
        <v>158</v>
      </c>
      <c r="R12" s="7">
        <f>Q$2-Q12</f>
        <v>137</v>
      </c>
      <c r="S12" s="13">
        <f>P12+TIME(0,0,R12)</f>
        <v>9.9768518518518531E-3</v>
      </c>
      <c r="T12" s="7">
        <f>RANK(S12,S$8:S$24,1)</f>
        <v>12</v>
      </c>
      <c r="U12" s="7">
        <f>VLOOKUP(T12,'Место-баллы'!$A$3:$E$52,2,0)</f>
        <v>63</v>
      </c>
      <c r="V12" s="10"/>
      <c r="W12" s="7">
        <v>3</v>
      </c>
      <c r="X12" s="7">
        <v>29</v>
      </c>
      <c r="Y12" s="13">
        <f>TIME(0,W12,X12)</f>
        <v>2.4189814814814816E-3</v>
      </c>
      <c r="Z12" s="7">
        <v>4</v>
      </c>
      <c r="AA12" s="7">
        <v>59</v>
      </c>
      <c r="AB12" s="13">
        <f>TIME(0,Z12,AA12)</f>
        <v>3.460648148148148E-3</v>
      </c>
      <c r="AC12" s="7">
        <v>42</v>
      </c>
      <c r="AD12" s="7">
        <f>AC$2-AC12</f>
        <v>0</v>
      </c>
      <c r="AE12" s="13">
        <f>AB12+TIME(0,0,AD12)</f>
        <v>3.460648148148148E-3</v>
      </c>
      <c r="AF12" s="7">
        <f>RANK(AE12,AE$8:AE$24,1)</f>
        <v>1</v>
      </c>
      <c r="AG12" s="7">
        <f>VLOOKUP(AF12,'Место-баллы'!$A$3:$E$52,2,0)</f>
        <v>100</v>
      </c>
      <c r="AH12" s="10"/>
      <c r="AI12" s="7">
        <v>7</v>
      </c>
      <c r="AJ12" s="7">
        <v>57</v>
      </c>
      <c r="AK12" s="13">
        <f>TIME(0,AI12,AJ12)</f>
        <v>5.5208333333333333E-3</v>
      </c>
      <c r="AL12" s="7">
        <v>1</v>
      </c>
      <c r="AM12" s="7">
        <f>AL$2-AL12</f>
        <v>0</v>
      </c>
      <c r="AN12" s="13">
        <f>AK12+TIME(0,0,AM12)</f>
        <v>5.5208333333333333E-3</v>
      </c>
      <c r="AO12" s="7">
        <f>RANK(AN12,AN$8:AN$24,1)</f>
        <v>1</v>
      </c>
      <c r="AP12" s="7">
        <f>VLOOKUP(AO12,'Место-баллы'!$A$3:$E$52,2,0)</f>
        <v>100</v>
      </c>
      <c r="AQ12" s="10"/>
      <c r="AR12" s="7">
        <v>105</v>
      </c>
      <c r="AS12" s="7">
        <f>RANK(AR12,AR$8:AR$24,0)</f>
        <v>6</v>
      </c>
      <c r="AT12" s="7">
        <f>VLOOKUP(AS12,'Место-баллы'!$A$3:$E$52,2,0)</f>
        <v>75</v>
      </c>
      <c r="AU12" s="10"/>
      <c r="AV12" s="7">
        <v>8</v>
      </c>
      <c r="AW12" s="7">
        <v>45</v>
      </c>
      <c r="AX12" s="13">
        <f>TIME(0,AV12,AW12)</f>
        <v>6.076388888888889E-3</v>
      </c>
      <c r="AY12" s="7">
        <v>9</v>
      </c>
      <c r="AZ12" s="7">
        <v>28</v>
      </c>
      <c r="BA12" s="13">
        <f>TIME(0,AY12,AZ12)</f>
        <v>6.5740740740740742E-3</v>
      </c>
      <c r="BB12" s="7">
        <v>74</v>
      </c>
      <c r="BC12" s="7">
        <f>BB$2-BB12</f>
        <v>0</v>
      </c>
      <c r="BD12" s="13">
        <f>BA12+TIME(0,0,BC12)</f>
        <v>6.5740740740740742E-3</v>
      </c>
      <c r="BE12" s="7">
        <f>RANK(BD12,BD$8:BD$24,1)</f>
        <v>10</v>
      </c>
      <c r="BF12" s="7">
        <f>VLOOKUP(BE12,'Место-баллы'!$A$3:$E$52,2,0)</f>
        <v>67</v>
      </c>
      <c r="BG12" s="10"/>
      <c r="BH12" s="7">
        <v>5</v>
      </c>
      <c r="BI12" s="7">
        <v>27</v>
      </c>
      <c r="BJ12" s="13">
        <f>TIME(0,BH12,BI12)</f>
        <v>3.7847222222222223E-3</v>
      </c>
      <c r="BK12" s="7">
        <v>7</v>
      </c>
      <c r="BL12" s="7">
        <v>0</v>
      </c>
      <c r="BM12" s="13">
        <f>TIME(0,BK12,BL12)</f>
        <v>4.8611111111111112E-3</v>
      </c>
      <c r="BN12" s="7">
        <v>69</v>
      </c>
      <c r="BO12" s="7">
        <f>BN$2-BN12</f>
        <v>0</v>
      </c>
      <c r="BP12" s="13">
        <f>BM12+TIME(0,0,BO12)</f>
        <v>4.8611111111111112E-3</v>
      </c>
      <c r="BQ12" s="7">
        <f>RANK(BP12,BP$8:BP$24,1)</f>
        <v>7</v>
      </c>
      <c r="BR12" s="7">
        <f>VLOOKUP(BQ12,'Место-баллы'!$A$3:$E$52,2,0)</f>
        <v>73</v>
      </c>
    </row>
    <row r="13" spans="2:70" x14ac:dyDescent="0.25">
      <c r="B13" s="7">
        <f>RANK(C13,C$8:C$24,0)</f>
        <v>6</v>
      </c>
      <c r="C13" s="7">
        <f>SUMIF($I$1:$BR$1,1,$I13:$BR13)</f>
        <v>539</v>
      </c>
      <c r="D13" s="7">
        <f>VLOOKUP(B13,'Место-баллы'!$A$3:$E$52,5,0)</f>
        <v>41</v>
      </c>
      <c r="E13" s="10"/>
      <c r="F13" s="10" t="s">
        <v>121</v>
      </c>
      <c r="G13" s="10" t="s">
        <v>67</v>
      </c>
      <c r="H13" s="15"/>
      <c r="I13" s="10"/>
      <c r="J13" s="7">
        <v>103</v>
      </c>
      <c r="K13" s="7">
        <f>RANK(J13,J$8:J$24,0)</f>
        <v>8</v>
      </c>
      <c r="L13" s="7">
        <f>VLOOKUP(K13,'Место-баллы'!$A$3:$E$52,2,0)</f>
        <v>71</v>
      </c>
      <c r="M13" s="10"/>
      <c r="N13" s="7">
        <v>10</v>
      </c>
      <c r="O13" s="7">
        <v>46</v>
      </c>
      <c r="P13" s="13">
        <f>TIME(0,N13,O13)</f>
        <v>7.4768518518518517E-3</v>
      </c>
      <c r="Q13" s="7">
        <v>295</v>
      </c>
      <c r="R13" s="7">
        <f>Q$2-Q13</f>
        <v>0</v>
      </c>
      <c r="S13" s="13">
        <f>P13+TIME(0,0,R13)</f>
        <v>7.4768518518518517E-3</v>
      </c>
      <c r="T13" s="7">
        <f>RANK(S13,S$8:S$24,1)</f>
        <v>1</v>
      </c>
      <c r="U13" s="7">
        <f>VLOOKUP(T13,'Место-баллы'!$A$3:$E$52,2,0)</f>
        <v>100</v>
      </c>
      <c r="V13" s="10"/>
      <c r="W13" s="7">
        <v>3</v>
      </c>
      <c r="X13" s="7">
        <v>48</v>
      </c>
      <c r="Y13" s="13">
        <f>TIME(0,W13,X13)</f>
        <v>2.638888888888889E-3</v>
      </c>
      <c r="Z13" s="7">
        <v>5</v>
      </c>
      <c r="AA13" s="7">
        <v>33</v>
      </c>
      <c r="AB13" s="13">
        <f>TIME(0,Z13,AA13)</f>
        <v>3.8541666666666668E-3</v>
      </c>
      <c r="AC13" s="7">
        <v>42</v>
      </c>
      <c r="AD13" s="7">
        <f>AC$2-AC13</f>
        <v>0</v>
      </c>
      <c r="AE13" s="13">
        <f>AB13+TIME(0,0,AD13)</f>
        <v>3.8541666666666668E-3</v>
      </c>
      <c r="AF13" s="7">
        <f>RANK(AE13,AE$8:AE$24,1)</f>
        <v>11</v>
      </c>
      <c r="AG13" s="7">
        <f>VLOOKUP(AF13,'Место-баллы'!$A$3:$E$52,2,0)</f>
        <v>65</v>
      </c>
      <c r="AH13" s="10"/>
      <c r="AI13" s="7">
        <v>9</v>
      </c>
      <c r="AJ13" s="7">
        <v>39</v>
      </c>
      <c r="AK13" s="13">
        <f>TIME(0,AI13,AJ13)</f>
        <v>6.7013888888888887E-3</v>
      </c>
      <c r="AL13" s="7">
        <v>1</v>
      </c>
      <c r="AM13" s="7">
        <f>AL$2-AL13</f>
        <v>0</v>
      </c>
      <c r="AN13" s="13">
        <f>AK13+TIME(0,0,AM13)</f>
        <v>6.7013888888888887E-3</v>
      </c>
      <c r="AO13" s="7">
        <f>RANK(AN13,AN$8:AN$24,1)</f>
        <v>13</v>
      </c>
      <c r="AP13" s="7">
        <f>VLOOKUP(AO13,'Место-баллы'!$A$3:$E$52,2,0)</f>
        <v>61</v>
      </c>
      <c r="AQ13" s="10"/>
      <c r="AR13" s="7">
        <v>101</v>
      </c>
      <c r="AS13" s="7">
        <f>RANK(AR13,AR$8:AR$24,0)</f>
        <v>10</v>
      </c>
      <c r="AT13" s="7">
        <f>VLOOKUP(AS13,'Место-баллы'!$A$3:$E$52,2,0)</f>
        <v>67</v>
      </c>
      <c r="AU13" s="10"/>
      <c r="AV13" s="7">
        <v>5</v>
      </c>
      <c r="AW13" s="7">
        <v>20</v>
      </c>
      <c r="AX13" s="13">
        <f>TIME(0,AV13,AW13)</f>
        <v>3.7037037037037038E-3</v>
      </c>
      <c r="AY13" s="7">
        <v>6</v>
      </c>
      <c r="AZ13" s="7">
        <v>21</v>
      </c>
      <c r="BA13" s="13">
        <f>TIME(0,AY13,AZ13)</f>
        <v>4.409722222222222E-3</v>
      </c>
      <c r="BB13" s="7">
        <v>74</v>
      </c>
      <c r="BC13" s="7">
        <f>BB$2-BB13</f>
        <v>0</v>
      </c>
      <c r="BD13" s="13">
        <f>BA13+TIME(0,0,BC13)</f>
        <v>4.409722222222222E-3</v>
      </c>
      <c r="BE13" s="7">
        <f>RANK(BD13,BD$8:BD$24,1)</f>
        <v>4</v>
      </c>
      <c r="BF13" s="7">
        <f>VLOOKUP(BE13,'Место-баллы'!$A$3:$E$52,2,0)</f>
        <v>85</v>
      </c>
      <c r="BG13" s="10"/>
      <c r="BH13" s="7">
        <v>4</v>
      </c>
      <c r="BI13" s="7">
        <v>28</v>
      </c>
      <c r="BJ13" s="13">
        <f>TIME(0,BH13,BI13)</f>
        <v>3.1018518518518517E-3</v>
      </c>
      <c r="BK13" s="7">
        <v>5</v>
      </c>
      <c r="BL13" s="7">
        <v>6</v>
      </c>
      <c r="BM13" s="13">
        <f>TIME(0,BK13,BL13)</f>
        <v>3.5416666666666665E-3</v>
      </c>
      <c r="BN13" s="7">
        <v>69</v>
      </c>
      <c r="BO13" s="7">
        <f>BN$2-BN13</f>
        <v>0</v>
      </c>
      <c r="BP13" s="13">
        <f>BM13+TIME(0,0,BO13)</f>
        <v>3.5416666666666665E-3</v>
      </c>
      <c r="BQ13" s="7">
        <f>RANK(BP13,BP$8:BP$24,1)</f>
        <v>3</v>
      </c>
      <c r="BR13" s="7">
        <f>VLOOKUP(BQ13,'Место-баллы'!$A$3:$E$52,2,0)</f>
        <v>90</v>
      </c>
    </row>
    <row r="14" spans="2:70" x14ac:dyDescent="0.25">
      <c r="B14" s="7">
        <f>RANK(C14,C$8:C$24,0)</f>
        <v>7</v>
      </c>
      <c r="C14" s="7">
        <f>SUMIF($I$1:$BR$1,1,$I14:$BR14)</f>
        <v>513</v>
      </c>
      <c r="D14" s="7">
        <f>VLOOKUP(B14,'Место-баллы'!$A$3:$E$52,5,0)</f>
        <v>40</v>
      </c>
      <c r="E14" s="10"/>
      <c r="F14" s="10" t="s">
        <v>125</v>
      </c>
      <c r="G14" s="10" t="s">
        <v>54</v>
      </c>
      <c r="H14" s="15"/>
      <c r="I14" s="10"/>
      <c r="J14" s="7">
        <v>101</v>
      </c>
      <c r="K14" s="7">
        <f>RANK(J14,J$8:J$24,0)</f>
        <v>9</v>
      </c>
      <c r="L14" s="7">
        <f>VLOOKUP(K14,'Место-баллы'!$A$3:$E$52,2,0)</f>
        <v>69</v>
      </c>
      <c r="M14" s="10"/>
      <c r="N14" s="7">
        <v>12</v>
      </c>
      <c r="O14" s="7">
        <v>5</v>
      </c>
      <c r="P14" s="13">
        <f>TIME(0,N14,O14)</f>
        <v>8.3912037037037045E-3</v>
      </c>
      <c r="Q14" s="7">
        <v>195</v>
      </c>
      <c r="R14" s="7">
        <f>Q$2-Q14</f>
        <v>100</v>
      </c>
      <c r="S14" s="13">
        <f>P14+TIME(0,0,R14)</f>
        <v>9.5486111111111119E-3</v>
      </c>
      <c r="T14" s="7">
        <f>RANK(S14,S$8:S$24,1)</f>
        <v>6</v>
      </c>
      <c r="U14" s="7">
        <f>VLOOKUP(T14,'Место-баллы'!$A$3:$E$52,2,0)</f>
        <v>75</v>
      </c>
      <c r="V14" s="10"/>
      <c r="W14" s="7">
        <v>3</v>
      </c>
      <c r="X14" s="7">
        <v>35</v>
      </c>
      <c r="Y14" s="13">
        <f>TIME(0,W14,X14)</f>
        <v>2.488425925925926E-3</v>
      </c>
      <c r="Z14" s="7">
        <v>5</v>
      </c>
      <c r="AA14" s="7">
        <v>16</v>
      </c>
      <c r="AB14" s="13">
        <f>TIME(0,Z14,AA14)</f>
        <v>3.6574074074074074E-3</v>
      </c>
      <c r="AC14" s="7">
        <v>42</v>
      </c>
      <c r="AD14" s="7">
        <f>AC$2-AC14</f>
        <v>0</v>
      </c>
      <c r="AE14" s="13">
        <f>AB14+TIME(0,0,AD14)</f>
        <v>3.6574074074074074E-3</v>
      </c>
      <c r="AF14" s="7">
        <f>RANK(AE14,AE$8:AE$24,1)</f>
        <v>4</v>
      </c>
      <c r="AG14" s="7">
        <f>VLOOKUP(AF14,'Место-баллы'!$A$3:$E$52,2,0)</f>
        <v>85</v>
      </c>
      <c r="AH14" s="10"/>
      <c r="AI14" s="7">
        <v>8</v>
      </c>
      <c r="AJ14" s="7">
        <v>28</v>
      </c>
      <c r="AK14" s="13">
        <f>TIME(0,AI14,AJ14)</f>
        <v>5.8796296296296296E-3</v>
      </c>
      <c r="AL14" s="7">
        <v>1</v>
      </c>
      <c r="AM14" s="7">
        <f>AL$2-AL14</f>
        <v>0</v>
      </c>
      <c r="AN14" s="13">
        <f>AK14+TIME(0,0,AM14)</f>
        <v>5.8796296296296296E-3</v>
      </c>
      <c r="AO14" s="7">
        <f>RANK(AN14,AN$8:AN$24,1)</f>
        <v>7</v>
      </c>
      <c r="AP14" s="7">
        <f>VLOOKUP(AO14,'Место-баллы'!$A$3:$E$52,2,0)</f>
        <v>73</v>
      </c>
      <c r="AQ14" s="10"/>
      <c r="AR14" s="7">
        <v>111</v>
      </c>
      <c r="AS14" s="7">
        <f>RANK(AR14,AR$8:AR$24,0)</f>
        <v>4</v>
      </c>
      <c r="AT14" s="7">
        <f>VLOOKUP(AS14,'Место-баллы'!$A$3:$E$52,2,0)</f>
        <v>85</v>
      </c>
      <c r="AU14" s="10"/>
      <c r="AV14" s="7">
        <v>10</v>
      </c>
      <c r="AW14" s="7">
        <v>8</v>
      </c>
      <c r="AX14" s="13">
        <f>TIME(0,AV14,AW14)</f>
        <v>7.037037037037037E-3</v>
      </c>
      <c r="AY14" s="7">
        <v>10</v>
      </c>
      <c r="AZ14" s="7">
        <v>56</v>
      </c>
      <c r="BA14" s="13">
        <f>TIME(0,AY14,AZ14)</f>
        <v>7.5925925925925926E-3</v>
      </c>
      <c r="BB14" s="7">
        <v>74</v>
      </c>
      <c r="BC14" s="7">
        <f>BB$2-BB14</f>
        <v>0</v>
      </c>
      <c r="BD14" s="13">
        <f>BA14+TIME(0,0,BC14)</f>
        <v>7.5925925925925926E-3</v>
      </c>
      <c r="BE14" s="7">
        <f>RANK(BD14,BD$8:BD$24,1)</f>
        <v>12</v>
      </c>
      <c r="BF14" s="7">
        <f>VLOOKUP(BE14,'Место-баллы'!$A$3:$E$52,2,0)</f>
        <v>63</v>
      </c>
      <c r="BG14" s="10"/>
      <c r="BH14" s="7">
        <v>6</v>
      </c>
      <c r="BI14" s="7">
        <v>5</v>
      </c>
      <c r="BJ14" s="13">
        <f>TIME(0,BH14,BI14)</f>
        <v>4.2245370370370371E-3</v>
      </c>
      <c r="BK14" s="7">
        <v>7</v>
      </c>
      <c r="BL14" s="7">
        <v>5</v>
      </c>
      <c r="BM14" s="13">
        <f>TIME(0,BK14,BL14)</f>
        <v>4.9189814814814816E-3</v>
      </c>
      <c r="BN14" s="7">
        <v>67</v>
      </c>
      <c r="BO14" s="7">
        <f>BN$2-BN14</f>
        <v>2</v>
      </c>
      <c r="BP14" s="13">
        <f>BM14+TIME(0,0,BO14)</f>
        <v>4.9421296296296297E-3</v>
      </c>
      <c r="BQ14" s="7">
        <v>12</v>
      </c>
      <c r="BR14" s="7">
        <f>VLOOKUP(BQ14,'Место-баллы'!$A$3:$E$52,2,0)</f>
        <v>63</v>
      </c>
    </row>
    <row r="15" spans="2:70" x14ac:dyDescent="0.25">
      <c r="B15" s="7">
        <f>RANK(C15,C$8:C$24,0)</f>
        <v>8</v>
      </c>
      <c r="C15" s="7">
        <f>SUMIF($I$1:$BR$1,1,$I15:$BR15)</f>
        <v>511</v>
      </c>
      <c r="D15" s="7">
        <f>VLOOKUP(B15,'Место-баллы'!$A$3:$E$52,5,0)</f>
        <v>39</v>
      </c>
      <c r="E15" s="10"/>
      <c r="F15" s="10" t="s">
        <v>134</v>
      </c>
      <c r="G15" s="10" t="s">
        <v>135</v>
      </c>
      <c r="H15" s="15"/>
      <c r="I15" s="10"/>
      <c r="J15" s="7">
        <v>91</v>
      </c>
      <c r="K15" s="7">
        <f>RANK(J15,J$8:J$24,0)</f>
        <v>13</v>
      </c>
      <c r="L15" s="7">
        <f>VLOOKUP(K15,'Место-баллы'!$A$3:$E$52,2,0)</f>
        <v>61</v>
      </c>
      <c r="M15" s="10"/>
      <c r="N15" s="7">
        <v>12</v>
      </c>
      <c r="O15" s="7">
        <v>5</v>
      </c>
      <c r="P15" s="13">
        <f>TIME(0,N15,O15)</f>
        <v>8.3912037037037045E-3</v>
      </c>
      <c r="Q15" s="7">
        <f>195+70</f>
        <v>265</v>
      </c>
      <c r="R15" s="7">
        <f>Q$2-Q15</f>
        <v>30</v>
      </c>
      <c r="S15" s="13">
        <f>P15+TIME(0,0,R15)</f>
        <v>8.7384259259259273E-3</v>
      </c>
      <c r="T15" s="7">
        <f>RANK(S15,S$8:S$24,1)</f>
        <v>5</v>
      </c>
      <c r="U15" s="7">
        <f>VLOOKUP(T15,'Место-баллы'!$A$3:$E$52,2,0)</f>
        <v>80</v>
      </c>
      <c r="V15" s="10"/>
      <c r="W15" s="7">
        <v>3</v>
      </c>
      <c r="X15" s="7">
        <v>41</v>
      </c>
      <c r="Y15" s="13">
        <f>TIME(0,W15,X15)</f>
        <v>2.5578703703703705E-3</v>
      </c>
      <c r="Z15" s="7">
        <v>5</v>
      </c>
      <c r="AA15" s="7">
        <v>17</v>
      </c>
      <c r="AB15" s="13">
        <f>TIME(0,Z15,AA15)</f>
        <v>3.6689814814814814E-3</v>
      </c>
      <c r="AC15" s="7">
        <v>42</v>
      </c>
      <c r="AD15" s="7">
        <f>AC$2-AC15</f>
        <v>0</v>
      </c>
      <c r="AE15" s="13">
        <f>AB15+TIME(0,0,AD15)</f>
        <v>3.6689814814814814E-3</v>
      </c>
      <c r="AF15" s="7">
        <f>RANK(AE15,AE$8:AE$24,1)</f>
        <v>5</v>
      </c>
      <c r="AG15" s="7">
        <f>VLOOKUP(AF15,'Место-баллы'!$A$3:$E$52,2,0)</f>
        <v>80</v>
      </c>
      <c r="AH15" s="10"/>
      <c r="AI15" s="7">
        <v>8</v>
      </c>
      <c r="AJ15" s="7">
        <v>26</v>
      </c>
      <c r="AK15" s="13">
        <f>TIME(0,AI15,AJ15)</f>
        <v>5.8564814814814816E-3</v>
      </c>
      <c r="AL15" s="7">
        <v>1</v>
      </c>
      <c r="AM15" s="7">
        <f>AL$2-AL15</f>
        <v>0</v>
      </c>
      <c r="AN15" s="13">
        <f>AK15+TIME(0,0,AM15)</f>
        <v>5.8564814814814816E-3</v>
      </c>
      <c r="AO15" s="7">
        <f>RANK(AN15,AN$8:AN$24,1)</f>
        <v>6</v>
      </c>
      <c r="AP15" s="7">
        <f>VLOOKUP(AO15,'Место-баллы'!$A$3:$E$52,2,0)</f>
        <v>75</v>
      </c>
      <c r="AQ15" s="10"/>
      <c r="AR15" s="7">
        <v>100</v>
      </c>
      <c r="AS15" s="7">
        <f>RANK(AR15,AR$8:AR$24,0)</f>
        <v>11</v>
      </c>
      <c r="AT15" s="7">
        <f>VLOOKUP(AS15,'Место-баллы'!$A$3:$E$52,2,0)</f>
        <v>65</v>
      </c>
      <c r="AU15" s="10"/>
      <c r="AV15" s="7">
        <v>6</v>
      </c>
      <c r="AW15" s="7">
        <v>13</v>
      </c>
      <c r="AX15" s="13">
        <f>TIME(0,AV15,AW15)</f>
        <v>4.31712962962963E-3</v>
      </c>
      <c r="AY15" s="7">
        <v>6</v>
      </c>
      <c r="AZ15" s="7">
        <v>56</v>
      </c>
      <c r="BA15" s="13">
        <f>TIME(0,AY15,AZ15)</f>
        <v>4.8148148148148152E-3</v>
      </c>
      <c r="BB15" s="7">
        <v>74</v>
      </c>
      <c r="BC15" s="7">
        <f>BB$2-BB15</f>
        <v>0</v>
      </c>
      <c r="BD15" s="13">
        <f>BA15+TIME(0,0,BC15)</f>
        <v>4.8148148148148152E-3</v>
      </c>
      <c r="BE15" s="7">
        <f>RANK(BD15,BD$8:BD$24,1)</f>
        <v>6</v>
      </c>
      <c r="BF15" s="7">
        <f>VLOOKUP(BE15,'Место-баллы'!$A$3:$E$52,2,0)</f>
        <v>75</v>
      </c>
      <c r="BG15" s="10"/>
      <c r="BH15" s="7">
        <v>5</v>
      </c>
      <c r="BI15" s="7">
        <v>30</v>
      </c>
      <c r="BJ15" s="13">
        <f>TIME(0,BH15,BI15)</f>
        <v>3.8194444444444443E-3</v>
      </c>
      <c r="BK15" s="7">
        <v>5</v>
      </c>
      <c r="BL15" s="7">
        <v>50</v>
      </c>
      <c r="BM15" s="13">
        <f>TIME(0,BK15,BL15)</f>
        <v>4.0509259259259257E-3</v>
      </c>
      <c r="BN15" s="7">
        <v>69</v>
      </c>
      <c r="BO15" s="7">
        <f>BN$2-BN15</f>
        <v>0</v>
      </c>
      <c r="BP15" s="13">
        <f>BM15+TIME(0,0,BO15)</f>
        <v>4.0509259259259257E-3</v>
      </c>
      <c r="BQ15" s="7">
        <f>RANK(BP15,BP$8:BP$24,1)</f>
        <v>6</v>
      </c>
      <c r="BR15" s="7">
        <f>VLOOKUP(BQ15,'Место-баллы'!$A$3:$E$52,2,0)</f>
        <v>75</v>
      </c>
    </row>
    <row r="16" spans="2:70" x14ac:dyDescent="0.25">
      <c r="B16" s="7">
        <f>RANK(C16,C$8:C$24,0)</f>
        <v>9</v>
      </c>
      <c r="C16" s="7">
        <f>SUMIF($I$1:$BR$1,1,$I16:$BR16)</f>
        <v>475</v>
      </c>
      <c r="D16" s="7">
        <f>VLOOKUP(B16,'Место-баллы'!$A$3:$E$52,5,0)</f>
        <v>38</v>
      </c>
      <c r="E16" s="10"/>
      <c r="F16" s="10" t="s">
        <v>155</v>
      </c>
      <c r="G16" s="10" t="s">
        <v>156</v>
      </c>
      <c r="H16" s="15"/>
      <c r="I16" s="10"/>
      <c r="J16" s="7">
        <v>80</v>
      </c>
      <c r="K16" s="7">
        <f>RANK(J16,J$8:J$24,0)</f>
        <v>16</v>
      </c>
      <c r="L16" s="7">
        <f>VLOOKUP(K16,'Место-баллы'!$A$3:$E$52,2,0)</f>
        <v>55</v>
      </c>
      <c r="M16" s="10"/>
      <c r="N16" s="7">
        <v>12</v>
      </c>
      <c r="O16" s="7">
        <v>5</v>
      </c>
      <c r="P16" s="13">
        <f>TIME(0,N16,O16)</f>
        <v>8.3912037037037045E-3</v>
      </c>
      <c r="Q16" s="7">
        <v>189</v>
      </c>
      <c r="R16" s="7">
        <f>Q$2-Q16</f>
        <v>106</v>
      </c>
      <c r="S16" s="13">
        <f>P16+TIME(0,0,R16)</f>
        <v>9.6180555555555568E-3</v>
      </c>
      <c r="T16" s="7">
        <f>RANK(S16,S$8:S$24,1)</f>
        <v>8</v>
      </c>
      <c r="U16" s="7">
        <f>VLOOKUP(T16,'Место-баллы'!$A$3:$E$52,2,0)</f>
        <v>71</v>
      </c>
      <c r="V16" s="10"/>
      <c r="W16" s="7">
        <v>3</v>
      </c>
      <c r="X16" s="7">
        <v>52</v>
      </c>
      <c r="Y16" s="13">
        <f>TIME(0,W16,X16)</f>
        <v>2.685185185185185E-3</v>
      </c>
      <c r="Z16" s="7">
        <v>5</v>
      </c>
      <c r="AA16" s="7">
        <v>44</v>
      </c>
      <c r="AB16" s="13">
        <f>TIME(0,Z16,AA16)</f>
        <v>3.9814814814814817E-3</v>
      </c>
      <c r="AC16" s="7">
        <v>42</v>
      </c>
      <c r="AD16" s="7">
        <f>AC$2-AC16</f>
        <v>0</v>
      </c>
      <c r="AE16" s="13">
        <f>AB16+TIME(0,0,AD16)</f>
        <v>3.9814814814814817E-3</v>
      </c>
      <c r="AF16" s="7">
        <f>RANK(AE16,AE$8:AE$24,1)</f>
        <v>13</v>
      </c>
      <c r="AG16" s="7">
        <f>VLOOKUP(AF16,'Место-баллы'!$A$3:$E$52,2,0)</f>
        <v>61</v>
      </c>
      <c r="AH16" s="10"/>
      <c r="AI16" s="7">
        <v>8</v>
      </c>
      <c r="AJ16" s="7">
        <v>22</v>
      </c>
      <c r="AK16" s="13">
        <f>TIME(0,AI16,AJ16)</f>
        <v>5.8101851851851856E-3</v>
      </c>
      <c r="AL16" s="7">
        <v>1</v>
      </c>
      <c r="AM16" s="7">
        <f>AL$2-AL16</f>
        <v>0</v>
      </c>
      <c r="AN16" s="13">
        <f>AK16+TIME(0,0,AM16)</f>
        <v>5.8101851851851856E-3</v>
      </c>
      <c r="AO16" s="7">
        <f>RANK(AN16,AN$8:AN$24,1)</f>
        <v>5</v>
      </c>
      <c r="AP16" s="7">
        <f>VLOOKUP(AO16,'Место-баллы'!$A$3:$E$52,2,0)</f>
        <v>80</v>
      </c>
      <c r="AQ16" s="10"/>
      <c r="AR16" s="7">
        <v>122</v>
      </c>
      <c r="AS16" s="7">
        <f>RANK(AR16,AR$8:AR$24,0)</f>
        <v>1</v>
      </c>
      <c r="AT16" s="7">
        <f>VLOOKUP(AS16,'Место-баллы'!$A$3:$E$52,2,0)</f>
        <v>100</v>
      </c>
      <c r="AU16" s="10"/>
      <c r="AV16" s="7"/>
      <c r="AW16" s="7"/>
      <c r="AX16" s="13"/>
      <c r="AY16" s="7">
        <v>15</v>
      </c>
      <c r="AZ16" s="7">
        <v>5</v>
      </c>
      <c r="BA16" s="13">
        <f>TIME(0,AY16,AZ16)</f>
        <v>1.0474537037037037E-2</v>
      </c>
      <c r="BB16" s="7">
        <v>57</v>
      </c>
      <c r="BC16" s="7">
        <f>BB$2-BB16</f>
        <v>17</v>
      </c>
      <c r="BD16" s="13">
        <f>BA16+TIME(0,0,BC16)</f>
        <v>1.0671296296296297E-2</v>
      </c>
      <c r="BE16" s="7">
        <f>RANK(BD16,BD$8:BD$24,1)</f>
        <v>16</v>
      </c>
      <c r="BF16" s="7">
        <f>VLOOKUP(BE16,'Место-баллы'!$A$3:$E$52,2,0)</f>
        <v>55</v>
      </c>
      <c r="BG16" s="10"/>
      <c r="BH16" s="7"/>
      <c r="BI16" s="7"/>
      <c r="BJ16" s="13"/>
      <c r="BK16" s="7">
        <v>7</v>
      </c>
      <c r="BL16" s="7">
        <v>5</v>
      </c>
      <c r="BM16" s="13">
        <f>TIME(0,BK16,BL16)</f>
        <v>4.9189814814814816E-3</v>
      </c>
      <c r="BN16" s="7">
        <v>58</v>
      </c>
      <c r="BO16" s="7">
        <f>BN$2-BN16</f>
        <v>11</v>
      </c>
      <c r="BP16" s="13">
        <f>BM16+TIME(0,0,BO16)</f>
        <v>5.0462962962962961E-3</v>
      </c>
      <c r="BQ16" s="7">
        <f>RANK(BP16,BP$8:BP$24,1)</f>
        <v>17</v>
      </c>
      <c r="BR16" s="7">
        <f>VLOOKUP(BQ16,'Место-баллы'!$A$3:$E$52,2,0)</f>
        <v>53</v>
      </c>
    </row>
    <row r="17" spans="2:70" x14ac:dyDescent="0.25">
      <c r="B17" s="7">
        <f>RANK(C17,C$8:C$24,0)</f>
        <v>10</v>
      </c>
      <c r="C17" s="7">
        <f>SUMIF($I$1:$BR$1,1,$I17:$BR17)</f>
        <v>472</v>
      </c>
      <c r="D17" s="7">
        <f>VLOOKUP(B17,'Место-баллы'!$A$3:$E$52,5,0)</f>
        <v>37</v>
      </c>
      <c r="E17" s="10"/>
      <c r="F17" s="10" t="s">
        <v>69</v>
      </c>
      <c r="G17" s="10" t="s">
        <v>70</v>
      </c>
      <c r="H17" s="15"/>
      <c r="I17" s="10"/>
      <c r="J17" s="7">
        <v>110</v>
      </c>
      <c r="K17" s="7">
        <f>RANK(J17,J$8:J$24,0)</f>
        <v>5</v>
      </c>
      <c r="L17" s="7">
        <f>VLOOKUP(K17,'Место-баллы'!$A$3:$E$52,2,0)</f>
        <v>80</v>
      </c>
      <c r="M17" s="10"/>
      <c r="N17" s="7">
        <v>12</v>
      </c>
      <c r="O17" s="7">
        <v>5</v>
      </c>
      <c r="P17" s="13">
        <f>TIME(0,N17,O17)</f>
        <v>8.3912037037037045E-3</v>
      </c>
      <c r="Q17" s="7">
        <v>149</v>
      </c>
      <c r="R17" s="7">
        <f>Q$2-Q17</f>
        <v>146</v>
      </c>
      <c r="S17" s="13">
        <f>P17+TIME(0,0,R17)</f>
        <v>1.0081018518518519E-2</v>
      </c>
      <c r="T17" s="7">
        <f>RANK(S17,S$8:S$24,1)</f>
        <v>13</v>
      </c>
      <c r="U17" s="7">
        <f>VLOOKUP(T17,'Место-баллы'!$A$3:$E$52,2,0)</f>
        <v>61</v>
      </c>
      <c r="V17" s="10"/>
      <c r="W17" s="7">
        <v>3</v>
      </c>
      <c r="X17" s="7">
        <v>37</v>
      </c>
      <c r="Y17" s="13">
        <f>TIME(0,W17,X17)</f>
        <v>2.5115740740740741E-3</v>
      </c>
      <c r="Z17" s="7">
        <v>5</v>
      </c>
      <c r="AA17" s="7">
        <v>18</v>
      </c>
      <c r="AB17" s="13">
        <f>TIME(0,Z17,AA17)</f>
        <v>3.6805555555555554E-3</v>
      </c>
      <c r="AC17" s="7">
        <v>42</v>
      </c>
      <c r="AD17" s="7">
        <f>AC$2-AC17</f>
        <v>0</v>
      </c>
      <c r="AE17" s="13">
        <f>AB17+TIME(0,0,AD17)</f>
        <v>3.6805555555555554E-3</v>
      </c>
      <c r="AF17" s="7">
        <f>RANK(AE17,AE$8:AE$24,1)</f>
        <v>7</v>
      </c>
      <c r="AG17" s="7">
        <f>VLOOKUP(AF17,'Место-баллы'!$A$3:$E$52,2,0)</f>
        <v>73</v>
      </c>
      <c r="AH17" s="10"/>
      <c r="AI17" s="7">
        <v>9</v>
      </c>
      <c r="AJ17" s="7">
        <v>35</v>
      </c>
      <c r="AK17" s="13">
        <f>TIME(0,AI17,AJ17)</f>
        <v>6.6550925925925927E-3</v>
      </c>
      <c r="AL17" s="7">
        <v>1</v>
      </c>
      <c r="AM17" s="7">
        <f>AL$2-AL17</f>
        <v>0</v>
      </c>
      <c r="AN17" s="13">
        <f>AK17+TIME(0,0,AM17)</f>
        <v>6.6550925925925927E-3</v>
      </c>
      <c r="AO17" s="7">
        <f>RANK(AN17,AN$8:AN$24,1)</f>
        <v>12</v>
      </c>
      <c r="AP17" s="7">
        <f>VLOOKUP(AO17,'Место-баллы'!$A$3:$E$52,2,0)</f>
        <v>63</v>
      </c>
      <c r="AQ17" s="10"/>
      <c r="AR17" s="7">
        <v>93</v>
      </c>
      <c r="AS17" s="7">
        <f>RANK(AR17,AR$8:AR$24,0)</f>
        <v>13</v>
      </c>
      <c r="AT17" s="7">
        <f>VLOOKUP(AS17,'Место-баллы'!$A$3:$E$52,2,0)</f>
        <v>61</v>
      </c>
      <c r="AU17" s="10"/>
      <c r="AV17" s="7">
        <v>9</v>
      </c>
      <c r="AW17" s="7">
        <v>7</v>
      </c>
      <c r="AX17" s="13">
        <f>TIME(0,AV17,AW17)</f>
        <v>6.3310185185185188E-3</v>
      </c>
      <c r="AY17" s="7">
        <v>9</v>
      </c>
      <c r="AZ17" s="7">
        <v>51</v>
      </c>
      <c r="BA17" s="13">
        <f>TIME(0,AY17,AZ17)</f>
        <v>6.8402777777777776E-3</v>
      </c>
      <c r="BB17" s="7">
        <v>74</v>
      </c>
      <c r="BC17" s="7">
        <f>BB$2-BB17</f>
        <v>0</v>
      </c>
      <c r="BD17" s="13">
        <f>BA17+TIME(0,0,BC17)</f>
        <v>6.8402777777777776E-3</v>
      </c>
      <c r="BE17" s="7">
        <f>RANK(BD17,BD$8:BD$24,1)</f>
        <v>11</v>
      </c>
      <c r="BF17" s="7">
        <f>VLOOKUP(BE17,'Место-баллы'!$A$3:$E$52,2,0)</f>
        <v>65</v>
      </c>
      <c r="BG17" s="10"/>
      <c r="BH17" s="7">
        <v>5</v>
      </c>
      <c r="BI17" s="7">
        <v>8</v>
      </c>
      <c r="BJ17" s="13">
        <f>TIME(0,BH17,BI17)</f>
        <v>3.5648148148148149E-3</v>
      </c>
      <c r="BK17" s="7">
        <v>7</v>
      </c>
      <c r="BL17" s="7">
        <v>5</v>
      </c>
      <c r="BM17" s="13">
        <f>TIME(0,BK17,BL17)</f>
        <v>4.9189814814814816E-3</v>
      </c>
      <c r="BN17" s="7">
        <v>67</v>
      </c>
      <c r="BO17" s="7">
        <f>BN$2-BN17</f>
        <v>2</v>
      </c>
      <c r="BP17" s="13">
        <f>BM17+TIME(0,0,BO17)</f>
        <v>4.9421296296296297E-3</v>
      </c>
      <c r="BQ17" s="7">
        <f>RANK(BP17,BP$8:BP$24,1)</f>
        <v>9</v>
      </c>
      <c r="BR17" s="7">
        <f>VLOOKUP(BQ17,'Место-баллы'!$A$3:$E$52,2,0)</f>
        <v>69</v>
      </c>
    </row>
    <row r="18" spans="2:70" x14ac:dyDescent="0.25">
      <c r="B18" s="7">
        <f>RANK(C18,C$8:C$24,0)</f>
        <v>11</v>
      </c>
      <c r="C18" s="7">
        <f>SUMIF($I$1:$BR$1,1,$I18:$BR18)</f>
        <v>470</v>
      </c>
      <c r="D18" s="7">
        <f>VLOOKUP(B18,'Место-баллы'!$A$3:$E$52,5,0)</f>
        <v>36</v>
      </c>
      <c r="E18" s="10"/>
      <c r="F18" s="10" t="s">
        <v>122</v>
      </c>
      <c r="G18" s="10" t="s">
        <v>123</v>
      </c>
      <c r="H18" s="15"/>
      <c r="I18" s="10"/>
      <c r="J18" s="7">
        <v>80</v>
      </c>
      <c r="K18" s="7">
        <f>RANK(J18,J$8:J$24,0)</f>
        <v>16</v>
      </c>
      <c r="L18" s="7">
        <f>VLOOKUP(K18,'Место-баллы'!$A$3:$E$52,2,0)</f>
        <v>55</v>
      </c>
      <c r="M18" s="10"/>
      <c r="N18" s="7">
        <v>12</v>
      </c>
      <c r="O18" s="7">
        <v>5</v>
      </c>
      <c r="P18" s="13">
        <f>TIME(0,N18,O18)</f>
        <v>8.3912037037037045E-3</v>
      </c>
      <c r="Q18" s="7">
        <v>149</v>
      </c>
      <c r="R18" s="7">
        <f>Q$2-Q18</f>
        <v>146</v>
      </c>
      <c r="S18" s="13">
        <f>P18+TIME(0,0,R18)</f>
        <v>1.0081018518518519E-2</v>
      </c>
      <c r="T18" s="7">
        <f>RANK(S18,S$8:S$24,1)</f>
        <v>13</v>
      </c>
      <c r="U18" s="7">
        <f>VLOOKUP(T18,'Место-баллы'!$A$3:$E$52,2,0)</f>
        <v>61</v>
      </c>
      <c r="V18" s="10"/>
      <c r="W18" s="7">
        <v>3</v>
      </c>
      <c r="X18" s="7">
        <v>40</v>
      </c>
      <c r="Y18" s="13">
        <f>TIME(0,W18,X18)</f>
        <v>2.5462962962962965E-3</v>
      </c>
      <c r="Z18" s="7">
        <v>5</v>
      </c>
      <c r="AA18" s="7">
        <v>21</v>
      </c>
      <c r="AB18" s="13">
        <f>TIME(0,Z18,AA18)</f>
        <v>3.7152777777777778E-3</v>
      </c>
      <c r="AC18" s="7">
        <v>42</v>
      </c>
      <c r="AD18" s="7">
        <f>AC$2-AC18</f>
        <v>0</v>
      </c>
      <c r="AE18" s="13">
        <f>AB18+TIME(0,0,AD18)</f>
        <v>3.7152777777777778E-3</v>
      </c>
      <c r="AF18" s="7">
        <f>RANK(AE18,AE$8:AE$24,1)</f>
        <v>9</v>
      </c>
      <c r="AG18" s="7">
        <f>VLOOKUP(AF18,'Место-баллы'!$A$3:$E$52,2,0)</f>
        <v>69</v>
      </c>
      <c r="AH18" s="10"/>
      <c r="AI18" s="7">
        <v>8</v>
      </c>
      <c r="AJ18" s="7">
        <v>13</v>
      </c>
      <c r="AK18" s="13">
        <f>TIME(0,AI18,AJ18)</f>
        <v>5.7060185185185183E-3</v>
      </c>
      <c r="AL18" s="7">
        <v>1</v>
      </c>
      <c r="AM18" s="7">
        <f>AL$2-AL18</f>
        <v>0</v>
      </c>
      <c r="AN18" s="13">
        <f>AK18+TIME(0,0,AM18)</f>
        <v>5.7060185185185183E-3</v>
      </c>
      <c r="AO18" s="7">
        <f>RANK(AN18,AN$8:AN$24,1)</f>
        <v>3</v>
      </c>
      <c r="AP18" s="7">
        <f>VLOOKUP(AO18,'Место-баллы'!$A$3:$E$52,2,0)</f>
        <v>90</v>
      </c>
      <c r="AQ18" s="10"/>
      <c r="AR18" s="7">
        <v>105</v>
      </c>
      <c r="AS18" s="7">
        <f>RANK(AR18,AR$8:AR$24,0)</f>
        <v>6</v>
      </c>
      <c r="AT18" s="7">
        <f>VLOOKUP(AS18,'Место-баллы'!$A$3:$E$52,2,0)</f>
        <v>75</v>
      </c>
      <c r="AU18" s="10"/>
      <c r="AV18" s="7"/>
      <c r="AW18" s="7"/>
      <c r="AX18" s="13"/>
      <c r="AY18" s="7">
        <v>15</v>
      </c>
      <c r="AZ18" s="7">
        <v>5</v>
      </c>
      <c r="BA18" s="13">
        <f>TIME(0,AY18,AZ18)</f>
        <v>1.0474537037037037E-2</v>
      </c>
      <c r="BB18" s="7">
        <v>30</v>
      </c>
      <c r="BC18" s="7">
        <f>BB$2-BB18</f>
        <v>44</v>
      </c>
      <c r="BD18" s="13">
        <f>BA18+TIME(0,0,BC18)</f>
        <v>1.0983796296296297E-2</v>
      </c>
      <c r="BE18" s="7">
        <f>RANK(BD18,BD$8:BD$24,1)</f>
        <v>17</v>
      </c>
      <c r="BF18" s="7">
        <f>VLOOKUP(BE18,'Место-баллы'!$A$3:$E$52,2,0)</f>
        <v>53</v>
      </c>
      <c r="BG18" s="10"/>
      <c r="BH18" s="7">
        <v>6</v>
      </c>
      <c r="BI18" s="7">
        <v>1</v>
      </c>
      <c r="BJ18" s="13">
        <f>TIME(0,BH18,BI18)</f>
        <v>4.178240740740741E-3</v>
      </c>
      <c r="BK18" s="7">
        <v>7</v>
      </c>
      <c r="BL18" s="7">
        <v>5</v>
      </c>
      <c r="BM18" s="13">
        <f>TIME(0,BK18,BL18)</f>
        <v>4.9189814814814816E-3</v>
      </c>
      <c r="BN18" s="7">
        <v>67</v>
      </c>
      <c r="BO18" s="7">
        <f>BN$2-BN18</f>
        <v>2</v>
      </c>
      <c r="BP18" s="13">
        <f>BM18+TIME(0,0,BO18)</f>
        <v>4.9421296296296297E-3</v>
      </c>
      <c r="BQ18" s="7">
        <v>10</v>
      </c>
      <c r="BR18" s="7">
        <f>VLOOKUP(BQ18,'Место-баллы'!$A$3:$E$52,2,0)</f>
        <v>67</v>
      </c>
    </row>
    <row r="19" spans="2:70" x14ac:dyDescent="0.25">
      <c r="B19" s="7">
        <f>RANK(C19,C$8:C$24,0)</f>
        <v>12</v>
      </c>
      <c r="C19" s="7">
        <f>SUMIF($I$1:$BR$1,1,$I19:$BR19)</f>
        <v>468</v>
      </c>
      <c r="D19" s="7">
        <f>VLOOKUP(B19,'Место-баллы'!$A$3:$E$52,5,0)</f>
        <v>35</v>
      </c>
      <c r="E19" s="10"/>
      <c r="F19" s="10" t="s">
        <v>126</v>
      </c>
      <c r="G19" s="10" t="s">
        <v>62</v>
      </c>
      <c r="H19" s="15"/>
      <c r="I19" s="10"/>
      <c r="J19" s="7">
        <v>105</v>
      </c>
      <c r="K19" s="7">
        <f>RANK(J19,J$8:J$24,0)</f>
        <v>7</v>
      </c>
      <c r="L19" s="7">
        <f>VLOOKUP(K19,'Место-баллы'!$A$3:$E$52,2,0)</f>
        <v>73</v>
      </c>
      <c r="M19" s="10"/>
      <c r="N19" s="7">
        <v>12</v>
      </c>
      <c r="O19" s="7">
        <v>5</v>
      </c>
      <c r="P19" s="13">
        <f>TIME(0,N19,O19)</f>
        <v>8.3912037037037045E-3</v>
      </c>
      <c r="Q19" s="7">
        <v>195</v>
      </c>
      <c r="R19" s="7">
        <f>Q$2-Q19</f>
        <v>100</v>
      </c>
      <c r="S19" s="13">
        <f>P19+TIME(0,0,R19)</f>
        <v>9.5486111111111119E-3</v>
      </c>
      <c r="T19" s="7">
        <f>RANK(S19,S$8:S$24,1)</f>
        <v>6</v>
      </c>
      <c r="U19" s="7">
        <f>VLOOKUP(T19,'Место-баллы'!$A$3:$E$52,2,0)</f>
        <v>75</v>
      </c>
      <c r="V19" s="10"/>
      <c r="W19" s="7">
        <v>5</v>
      </c>
      <c r="X19" s="7">
        <v>10</v>
      </c>
      <c r="Y19" s="13">
        <f>TIME(0,W19,X19)</f>
        <v>3.5879629629629629E-3</v>
      </c>
      <c r="Z19" s="7">
        <v>7</v>
      </c>
      <c r="AA19" s="7">
        <v>5</v>
      </c>
      <c r="AB19" s="13">
        <f>TIME(0,Z19,AA19)</f>
        <v>4.9189814814814816E-3</v>
      </c>
      <c r="AC19" s="7">
        <v>41</v>
      </c>
      <c r="AD19" s="7">
        <f>AC$2-AC19</f>
        <v>1</v>
      </c>
      <c r="AE19" s="13">
        <f>AB19+TIME(0,0,AD19)</f>
        <v>4.9305555555555561E-3</v>
      </c>
      <c r="AF19" s="7">
        <f>RANK(AE19,AE$8:AE$24,1)</f>
        <v>17</v>
      </c>
      <c r="AG19" s="7">
        <f>VLOOKUP(AF19,'Место-баллы'!$A$3:$E$52,2,0)</f>
        <v>53</v>
      </c>
      <c r="AH19" s="10"/>
      <c r="AI19" s="7">
        <v>9</v>
      </c>
      <c r="AJ19" s="7">
        <v>53</v>
      </c>
      <c r="AK19" s="13">
        <f>TIME(0,AI19,AJ19)</f>
        <v>6.8634259259259256E-3</v>
      </c>
      <c r="AL19" s="7">
        <v>1</v>
      </c>
      <c r="AM19" s="7">
        <f>AL$2-AL19</f>
        <v>0</v>
      </c>
      <c r="AN19" s="13">
        <f>AK19+TIME(0,0,AM19)</f>
        <v>6.8634259259259256E-3</v>
      </c>
      <c r="AO19" s="7">
        <f>RANK(AN19,AN$8:AN$24,1)</f>
        <v>14</v>
      </c>
      <c r="AP19" s="7">
        <f>VLOOKUP(AO19,'Место-баллы'!$A$3:$E$52,2,0)</f>
        <v>59</v>
      </c>
      <c r="AQ19" s="10"/>
      <c r="AR19" s="7">
        <v>85</v>
      </c>
      <c r="AS19" s="7">
        <f>RANK(AR19,AR$8:AR$24,0)</f>
        <v>16</v>
      </c>
      <c r="AT19" s="7">
        <f>VLOOKUP(AS19,'Место-баллы'!$A$3:$E$52,2,0)</f>
        <v>55</v>
      </c>
      <c r="AU19" s="10"/>
      <c r="AV19" s="7">
        <v>6</v>
      </c>
      <c r="AW19" s="7">
        <v>26</v>
      </c>
      <c r="AX19" s="13">
        <f>TIME(0,AV19,AW19)</f>
        <v>4.4675925925925924E-3</v>
      </c>
      <c r="AY19" s="7">
        <v>7</v>
      </c>
      <c r="AZ19" s="7">
        <v>5</v>
      </c>
      <c r="BA19" s="13">
        <f>TIME(0,AY19,AZ19)</f>
        <v>4.9189814814814816E-3</v>
      </c>
      <c r="BB19" s="7">
        <v>74</v>
      </c>
      <c r="BC19" s="7">
        <f>BB$2-BB19</f>
        <v>0</v>
      </c>
      <c r="BD19" s="13">
        <f>BA19+TIME(0,0,BC19)</f>
        <v>4.9189814814814816E-3</v>
      </c>
      <c r="BE19" s="7">
        <f>RANK(BD19,BD$8:BD$24,1)</f>
        <v>7</v>
      </c>
      <c r="BF19" s="7">
        <f>VLOOKUP(BE19,'Место-баллы'!$A$3:$E$52,2,0)</f>
        <v>73</v>
      </c>
      <c r="BG19" s="10"/>
      <c r="BH19" s="7">
        <v>4</v>
      </c>
      <c r="BI19" s="7">
        <v>56</v>
      </c>
      <c r="BJ19" s="13">
        <f>TIME(0,BH19,BI19)</f>
        <v>3.425925925925926E-3</v>
      </c>
      <c r="BK19" s="7">
        <v>5</v>
      </c>
      <c r="BL19" s="7">
        <v>27</v>
      </c>
      <c r="BM19" s="13">
        <f>TIME(0,BK19,BL19)</f>
        <v>3.7847222222222223E-3</v>
      </c>
      <c r="BN19" s="7">
        <v>69</v>
      </c>
      <c r="BO19" s="7">
        <f>BN$2-BN19</f>
        <v>0</v>
      </c>
      <c r="BP19" s="13">
        <f>BM19+TIME(0,0,BO19)</f>
        <v>3.7847222222222223E-3</v>
      </c>
      <c r="BQ19" s="7">
        <f>RANK(BP19,BP$8:BP$24,1)</f>
        <v>5</v>
      </c>
      <c r="BR19" s="7">
        <f>VLOOKUP(BQ19,'Место-баллы'!$A$3:$E$52,2,0)</f>
        <v>80</v>
      </c>
    </row>
    <row r="20" spans="2:70" x14ac:dyDescent="0.25">
      <c r="B20" s="7">
        <f>RANK(C20,C$8:C$24,0)</f>
        <v>13</v>
      </c>
      <c r="C20" s="7">
        <f>SUMIF($I$1:$BR$1,1,$I20:$BR20)</f>
        <v>463</v>
      </c>
      <c r="D20" s="7">
        <f>VLOOKUP(B20,'Место-баллы'!$A$3:$E$52,5,0)</f>
        <v>34</v>
      </c>
      <c r="E20" s="10"/>
      <c r="F20" s="10" t="s">
        <v>132</v>
      </c>
      <c r="G20" s="10" t="s">
        <v>96</v>
      </c>
      <c r="H20" s="15"/>
      <c r="I20" s="10"/>
      <c r="J20" s="7">
        <v>111</v>
      </c>
      <c r="K20" s="7">
        <f>RANK(J20,J$8:J$24,0)</f>
        <v>4</v>
      </c>
      <c r="L20" s="7">
        <f>VLOOKUP(K20,'Место-баллы'!$A$3:$E$52,2,0)</f>
        <v>85</v>
      </c>
      <c r="M20" s="10"/>
      <c r="N20" s="7">
        <v>12</v>
      </c>
      <c r="O20" s="7">
        <v>5</v>
      </c>
      <c r="P20" s="13">
        <f>TIME(0,N20,O20)</f>
        <v>8.3912037037037045E-3</v>
      </c>
      <c r="Q20" s="7">
        <v>147</v>
      </c>
      <c r="R20" s="7">
        <f>Q$2-Q20</f>
        <v>148</v>
      </c>
      <c r="S20" s="13">
        <f>P20+TIME(0,0,R20)</f>
        <v>1.0104166666666668E-2</v>
      </c>
      <c r="T20" s="7">
        <f>RANK(S20,S$8:S$24,1)</f>
        <v>16</v>
      </c>
      <c r="U20" s="7">
        <f>VLOOKUP(T20,'Место-баллы'!$A$3:$E$52,2,0)</f>
        <v>55</v>
      </c>
      <c r="V20" s="10"/>
      <c r="W20" s="7">
        <v>3</v>
      </c>
      <c r="X20" s="7">
        <v>44</v>
      </c>
      <c r="Y20" s="13">
        <f>TIME(0,W20,X20)</f>
        <v>2.5925925925925925E-3</v>
      </c>
      <c r="Z20" s="7">
        <v>5</v>
      </c>
      <c r="AA20" s="7">
        <v>26</v>
      </c>
      <c r="AB20" s="13">
        <f>TIME(0,Z20,AA20)</f>
        <v>3.7731481481481483E-3</v>
      </c>
      <c r="AC20" s="7">
        <v>42</v>
      </c>
      <c r="AD20" s="7">
        <f>AC$2-AC20</f>
        <v>0</v>
      </c>
      <c r="AE20" s="13">
        <f>AB20+TIME(0,0,AD20)</f>
        <v>3.7731481481481483E-3</v>
      </c>
      <c r="AF20" s="7">
        <f>RANK(AE20,AE$8:AE$24,1)</f>
        <v>10</v>
      </c>
      <c r="AG20" s="7">
        <f>VLOOKUP(AF20,'Место-баллы'!$A$3:$E$52,2,0)</f>
        <v>67</v>
      </c>
      <c r="AH20" s="10"/>
      <c r="AI20" s="7">
        <v>8</v>
      </c>
      <c r="AJ20" s="7">
        <v>52</v>
      </c>
      <c r="AK20" s="13">
        <f>TIME(0,AI20,AJ20)</f>
        <v>6.1574074074074074E-3</v>
      </c>
      <c r="AL20" s="7">
        <v>1</v>
      </c>
      <c r="AM20" s="7">
        <f>AL$2-AL20</f>
        <v>0</v>
      </c>
      <c r="AN20" s="13">
        <f>AK20+TIME(0,0,AM20)</f>
        <v>6.1574074074074074E-3</v>
      </c>
      <c r="AO20" s="7">
        <f>RANK(AN20,AN$8:AN$24,1)</f>
        <v>8</v>
      </c>
      <c r="AP20" s="7">
        <f>VLOOKUP(AO20,'Место-баллы'!$A$3:$E$52,2,0)</f>
        <v>71</v>
      </c>
      <c r="AQ20" s="10"/>
      <c r="AR20" s="25">
        <v>95</v>
      </c>
      <c r="AS20" s="7">
        <f>RANK(AR20,AR$8:AR$24,0)</f>
        <v>12</v>
      </c>
      <c r="AT20" s="7">
        <f>VLOOKUP(AS20,'Место-баллы'!$A$3:$E$52,2,0)</f>
        <v>63</v>
      </c>
      <c r="AU20" s="10"/>
      <c r="AV20" s="7">
        <v>14</v>
      </c>
      <c r="AW20" s="7">
        <v>37</v>
      </c>
      <c r="AX20" s="13">
        <f>TIME(0,AV20,AW20)</f>
        <v>1.0150462962962964E-2</v>
      </c>
      <c r="AY20" s="7">
        <v>15</v>
      </c>
      <c r="AZ20" s="7">
        <v>5</v>
      </c>
      <c r="BA20" s="13">
        <f>TIME(0,AY20,AZ20)</f>
        <v>1.0474537037037037E-2</v>
      </c>
      <c r="BB20" s="7">
        <v>73</v>
      </c>
      <c r="BC20" s="7">
        <f>BB$2-BB20</f>
        <v>1</v>
      </c>
      <c r="BD20" s="13">
        <f>BA20+TIME(0,0,BC20)</f>
        <v>1.0486111111111111E-2</v>
      </c>
      <c r="BE20" s="7">
        <f>RANK(BD20,BD$8:BD$24,1)</f>
        <v>15</v>
      </c>
      <c r="BF20" s="7">
        <f>VLOOKUP(BE20,'Место-баллы'!$A$3:$E$52,2,0)</f>
        <v>57</v>
      </c>
      <c r="BG20" s="10"/>
      <c r="BH20" s="7">
        <v>6</v>
      </c>
      <c r="BI20" s="7">
        <v>2</v>
      </c>
      <c r="BJ20" s="13">
        <f>TIME(0,BH20,BI20)</f>
        <v>4.1898148148148146E-3</v>
      </c>
      <c r="BK20" s="7">
        <v>7</v>
      </c>
      <c r="BL20" s="7">
        <v>5</v>
      </c>
      <c r="BM20" s="13">
        <f>TIME(0,BK20,BL20)</f>
        <v>4.9189814814814816E-3</v>
      </c>
      <c r="BN20" s="7">
        <v>67</v>
      </c>
      <c r="BO20" s="7">
        <f>BN$2-BN20</f>
        <v>2</v>
      </c>
      <c r="BP20" s="13">
        <f>BM20+TIME(0,0,BO20)</f>
        <v>4.9421296296296297E-3</v>
      </c>
      <c r="BQ20" s="7">
        <v>11</v>
      </c>
      <c r="BR20" s="7">
        <f>VLOOKUP(BQ20,'Место-баллы'!$A$3:$E$52,2,0)</f>
        <v>65</v>
      </c>
    </row>
    <row r="21" spans="2:70" x14ac:dyDescent="0.25">
      <c r="B21" s="7">
        <f>RANK(C21,C$8:C$24,0)</f>
        <v>14</v>
      </c>
      <c r="C21" s="7">
        <f>SUMIF($I$1:$BR$1,1,$I21:$BR21)</f>
        <v>456</v>
      </c>
      <c r="D21" s="7">
        <f>VLOOKUP(B21,'Место-баллы'!$A$3:$E$52,5,0)</f>
        <v>33</v>
      </c>
      <c r="E21" s="10"/>
      <c r="F21" s="10" t="s">
        <v>133</v>
      </c>
      <c r="G21" s="10" t="s">
        <v>83</v>
      </c>
      <c r="H21" s="15"/>
      <c r="I21" s="10"/>
      <c r="J21" s="7">
        <v>128</v>
      </c>
      <c r="K21" s="7">
        <f>RANK(J21,J$8:J$24,0)</f>
        <v>1</v>
      </c>
      <c r="L21" s="7">
        <f>VLOOKUP(K21,'Место-баллы'!$A$3:$E$52,2,0)</f>
        <v>100</v>
      </c>
      <c r="M21" s="10"/>
      <c r="N21" s="7">
        <v>12</v>
      </c>
      <c r="O21" s="7">
        <v>5</v>
      </c>
      <c r="P21" s="13">
        <f>TIME(0,N21,O21)</f>
        <v>8.3912037037037045E-3</v>
      </c>
      <c r="Q21" s="7">
        <v>148</v>
      </c>
      <c r="R21" s="7">
        <f>Q$2-Q21</f>
        <v>147</v>
      </c>
      <c r="S21" s="13">
        <f>P21+TIME(0,0,R21)</f>
        <v>1.0092592592592594E-2</v>
      </c>
      <c r="T21" s="7">
        <f>RANK(S21,S$8:S$24,1)</f>
        <v>15</v>
      </c>
      <c r="U21" s="7">
        <f>VLOOKUP(T21,'Место-баллы'!$A$3:$E$52,2,0)</f>
        <v>57</v>
      </c>
      <c r="V21" s="10"/>
      <c r="W21" s="7">
        <v>4</v>
      </c>
      <c r="X21" s="7">
        <v>22</v>
      </c>
      <c r="Y21" s="13">
        <f>TIME(0,W21,X21)</f>
        <v>3.0324074074074073E-3</v>
      </c>
      <c r="Z21" s="7">
        <v>6</v>
      </c>
      <c r="AA21" s="7">
        <v>35</v>
      </c>
      <c r="AB21" s="13">
        <f>TIME(0,Z21,AA21)</f>
        <v>4.5717592592592589E-3</v>
      </c>
      <c r="AC21" s="7">
        <v>42</v>
      </c>
      <c r="AD21" s="7">
        <f>AC$2-AC21</f>
        <v>0</v>
      </c>
      <c r="AE21" s="13">
        <f>AB21+TIME(0,0,AD21)</f>
        <v>4.5717592592592589E-3</v>
      </c>
      <c r="AF21" s="7">
        <f>RANK(AE21,AE$8:AE$24,1)</f>
        <v>15</v>
      </c>
      <c r="AG21" s="7">
        <f>VLOOKUP(AF21,'Место-баллы'!$A$3:$E$52,2,0)</f>
        <v>57</v>
      </c>
      <c r="AH21" s="10"/>
      <c r="AI21" s="7">
        <v>10</v>
      </c>
      <c r="AJ21" s="7">
        <v>4</v>
      </c>
      <c r="AK21" s="13">
        <f>TIME(0,AI21,AJ21)</f>
        <v>6.9907407407407409E-3</v>
      </c>
      <c r="AL21" s="7">
        <v>1</v>
      </c>
      <c r="AM21" s="7">
        <f>AL$2-AL21</f>
        <v>0</v>
      </c>
      <c r="AN21" s="13">
        <f>AK21+TIME(0,0,AM21)</f>
        <v>6.9907407407407409E-3</v>
      </c>
      <c r="AO21" s="7">
        <f>RANK(AN21,AN$8:AN$24,1)</f>
        <v>16</v>
      </c>
      <c r="AP21" s="7">
        <f>VLOOKUP(AO21,'Место-баллы'!$A$3:$E$52,2,0)</f>
        <v>55</v>
      </c>
      <c r="AQ21" s="10"/>
      <c r="AR21" s="7">
        <v>89</v>
      </c>
      <c r="AS21" s="7">
        <f>RANK(AR21,AR$8:AR$24,0)</f>
        <v>14</v>
      </c>
      <c r="AT21" s="7">
        <f>VLOOKUP(AS21,'Место-баллы'!$A$3:$E$52,2,0)</f>
        <v>59</v>
      </c>
      <c r="AU21" s="10"/>
      <c r="AV21" s="7">
        <v>8</v>
      </c>
      <c r="AW21" s="7">
        <v>2</v>
      </c>
      <c r="AX21" s="13">
        <f>TIME(0,AV21,AW21)</f>
        <v>5.5787037037037038E-3</v>
      </c>
      <c r="AY21" s="7">
        <v>8</v>
      </c>
      <c r="AZ21" s="7">
        <v>56</v>
      </c>
      <c r="BA21" s="13">
        <f>TIME(0,AY21,AZ21)</f>
        <v>6.2037037037037035E-3</v>
      </c>
      <c r="BB21" s="7">
        <v>74</v>
      </c>
      <c r="BC21" s="7">
        <f>BB$2-BB21</f>
        <v>0</v>
      </c>
      <c r="BD21" s="13">
        <f>BA21+TIME(0,0,BC21)</f>
        <v>6.2037037037037035E-3</v>
      </c>
      <c r="BE21" s="7">
        <f>RANK(BD21,BD$8:BD$24,1)</f>
        <v>9</v>
      </c>
      <c r="BF21" s="7">
        <f>VLOOKUP(BE21,'Место-баллы'!$A$3:$E$52,2,0)</f>
        <v>69</v>
      </c>
      <c r="BG21" s="10"/>
      <c r="BH21" s="7">
        <v>6</v>
      </c>
      <c r="BI21" s="7">
        <v>54</v>
      </c>
      <c r="BJ21" s="13">
        <f>TIME(0,BH21,BI21)</f>
        <v>4.7916666666666663E-3</v>
      </c>
      <c r="BK21" s="7">
        <v>7</v>
      </c>
      <c r="BL21" s="7">
        <v>5</v>
      </c>
      <c r="BM21" s="13">
        <f>TIME(0,BK21,BL21)</f>
        <v>4.9189814814814816E-3</v>
      </c>
      <c r="BN21" s="7">
        <v>67</v>
      </c>
      <c r="BO21" s="7">
        <f>BN$2-BN21</f>
        <v>2</v>
      </c>
      <c r="BP21" s="13">
        <f>BM21+TIME(0,0,BO21)</f>
        <v>4.9421296296296297E-3</v>
      </c>
      <c r="BQ21" s="7">
        <v>14</v>
      </c>
      <c r="BR21" s="7">
        <f>VLOOKUP(BQ21,'Место-баллы'!$A$3:$E$52,2,0)</f>
        <v>59</v>
      </c>
    </row>
    <row r="22" spans="2:70" x14ac:dyDescent="0.25">
      <c r="B22" s="7">
        <f>RANK(C22,C$8:C$24,0)</f>
        <v>15</v>
      </c>
      <c r="C22" s="7">
        <f>SUMIF($I$1:$BR$1,1,$I22:$BR22)</f>
        <v>437</v>
      </c>
      <c r="D22" s="7">
        <f>VLOOKUP(B22,'Место-баллы'!$A$3:$E$52,5,0)</f>
        <v>32</v>
      </c>
      <c r="E22" s="10"/>
      <c r="F22" s="10" t="s">
        <v>127</v>
      </c>
      <c r="G22" s="10" t="s">
        <v>128</v>
      </c>
      <c r="H22" s="15"/>
      <c r="I22" s="10"/>
      <c r="J22" s="7">
        <v>90</v>
      </c>
      <c r="K22" s="7">
        <f>RANK(J22,J$8:J$24,0)</f>
        <v>14</v>
      </c>
      <c r="L22" s="7">
        <f>VLOOKUP(K22,'Место-баллы'!$A$3:$E$52,2,0)</f>
        <v>59</v>
      </c>
      <c r="M22" s="10"/>
      <c r="N22" s="7">
        <v>12</v>
      </c>
      <c r="O22" s="7">
        <v>5</v>
      </c>
      <c r="P22" s="13">
        <f>TIME(0,N22,O22)</f>
        <v>8.3912037037037045E-3</v>
      </c>
      <c r="Q22" s="7">
        <v>147</v>
      </c>
      <c r="R22" s="7">
        <f>Q$2-Q22</f>
        <v>148</v>
      </c>
      <c r="S22" s="13">
        <f>P22+TIME(0,0,R22)</f>
        <v>1.0104166666666668E-2</v>
      </c>
      <c r="T22" s="7">
        <f>RANK(S22,S$8:S$24,1)</f>
        <v>16</v>
      </c>
      <c r="U22" s="7">
        <f>VLOOKUP(T22,'Место-баллы'!$A$3:$E$52,2,0)</f>
        <v>55</v>
      </c>
      <c r="V22" s="10"/>
      <c r="W22" s="7">
        <v>3</v>
      </c>
      <c r="X22" s="7">
        <v>46</v>
      </c>
      <c r="Y22" s="13">
        <f>TIME(0,W22,X22)</f>
        <v>2.6157407407407405E-3</v>
      </c>
      <c r="Z22" s="7">
        <v>5</v>
      </c>
      <c r="AA22" s="7">
        <v>38</v>
      </c>
      <c r="AB22" s="13">
        <f>TIME(0,Z22,AA22)</f>
        <v>3.9120370370370368E-3</v>
      </c>
      <c r="AC22" s="7">
        <v>42</v>
      </c>
      <c r="AD22" s="7">
        <f>AC$2-AC22</f>
        <v>0</v>
      </c>
      <c r="AE22" s="13">
        <f>AB22+TIME(0,0,AD22)</f>
        <v>3.9120370370370368E-3</v>
      </c>
      <c r="AF22" s="7">
        <f>RANK(AE22,AE$8:AE$24,1)</f>
        <v>12</v>
      </c>
      <c r="AG22" s="7">
        <f>VLOOKUP(AF22,'Место-баллы'!$A$3:$E$52,2,0)</f>
        <v>63</v>
      </c>
      <c r="AH22" s="10"/>
      <c r="AI22" s="7">
        <v>9</v>
      </c>
      <c r="AJ22" s="7">
        <v>21</v>
      </c>
      <c r="AK22" s="13">
        <f>TIME(0,AI22,AJ22)</f>
        <v>6.4930555555555557E-3</v>
      </c>
      <c r="AL22" s="7">
        <v>1</v>
      </c>
      <c r="AM22" s="7">
        <f>AL$2-AL22</f>
        <v>0</v>
      </c>
      <c r="AN22" s="13">
        <f>AK22+TIME(0,0,AM22)</f>
        <v>6.4930555555555557E-3</v>
      </c>
      <c r="AO22" s="7">
        <f>RANK(AN22,AN$8:AN$24,1)</f>
        <v>11</v>
      </c>
      <c r="AP22" s="7">
        <f>VLOOKUP(AO22,'Место-баллы'!$A$3:$E$52,2,0)</f>
        <v>65</v>
      </c>
      <c r="AQ22" s="10"/>
      <c r="AR22" s="7">
        <v>105</v>
      </c>
      <c r="AS22" s="7">
        <f>RANK(AR22,AR$8:AR$24,0)</f>
        <v>6</v>
      </c>
      <c r="AT22" s="7">
        <f>VLOOKUP(AS22,'Место-баллы'!$A$3:$E$52,2,0)</f>
        <v>75</v>
      </c>
      <c r="AU22" s="10"/>
      <c r="AV22" s="7">
        <v>13</v>
      </c>
      <c r="AW22" s="7">
        <v>20</v>
      </c>
      <c r="AX22" s="13">
        <f>TIME(0,AV22,AW22)</f>
        <v>9.2592592592592587E-3</v>
      </c>
      <c r="AY22" s="7">
        <v>14</v>
      </c>
      <c r="AZ22" s="7">
        <v>1</v>
      </c>
      <c r="BA22" s="13">
        <f>TIME(0,AY22,AZ22)</f>
        <v>9.7337962962962959E-3</v>
      </c>
      <c r="BB22" s="7">
        <v>74</v>
      </c>
      <c r="BC22" s="7">
        <f>BB$2-BB22</f>
        <v>0</v>
      </c>
      <c r="BD22" s="13">
        <f>BA22+TIME(0,0,BC22)</f>
        <v>9.7337962962962959E-3</v>
      </c>
      <c r="BE22" s="7">
        <f>RANK(BD22,BD$8:BD$24,1)</f>
        <v>14</v>
      </c>
      <c r="BF22" s="7">
        <f>VLOOKUP(BE22,'Место-баллы'!$A$3:$E$52,2,0)</f>
        <v>59</v>
      </c>
      <c r="BG22" s="10"/>
      <c r="BH22" s="7">
        <v>6</v>
      </c>
      <c r="BI22" s="7">
        <v>40</v>
      </c>
      <c r="BJ22" s="13">
        <f>TIME(0,BH22,BI22)</f>
        <v>4.6296296296296294E-3</v>
      </c>
      <c r="BK22" s="7">
        <v>7</v>
      </c>
      <c r="BL22" s="7">
        <v>5</v>
      </c>
      <c r="BM22" s="13">
        <f>TIME(0,BK22,BL22)</f>
        <v>4.9189814814814816E-3</v>
      </c>
      <c r="BN22" s="7">
        <v>67</v>
      </c>
      <c r="BO22" s="7">
        <f>BN$2-BN22</f>
        <v>2</v>
      </c>
      <c r="BP22" s="13">
        <f>BM22+TIME(0,0,BO22)</f>
        <v>4.9421296296296297E-3</v>
      </c>
      <c r="BQ22" s="7">
        <v>13</v>
      </c>
      <c r="BR22" s="7">
        <f>VLOOKUP(BQ22,'Место-баллы'!$A$3:$E$52,2,0)</f>
        <v>61</v>
      </c>
    </row>
    <row r="23" spans="2:70" x14ac:dyDescent="0.25">
      <c r="B23" s="7">
        <f>RANK(C23,C$8:C$24,0)</f>
        <v>16</v>
      </c>
      <c r="C23" s="7">
        <f>SUMIF($I$1:$BR$1,1,$I23:$BR23)</f>
        <v>436</v>
      </c>
      <c r="D23" s="7">
        <f>VLOOKUP(B23,'Место-баллы'!$A$3:$E$52,5,0)</f>
        <v>31</v>
      </c>
      <c r="E23" s="10"/>
      <c r="F23" s="10" t="s">
        <v>130</v>
      </c>
      <c r="G23" s="10" t="s">
        <v>112</v>
      </c>
      <c r="H23" s="15"/>
      <c r="I23" s="10"/>
      <c r="J23" s="7">
        <v>100</v>
      </c>
      <c r="K23" s="7">
        <f>RANK(J23,J$8:J$24,0)</f>
        <v>10</v>
      </c>
      <c r="L23" s="7">
        <f>VLOOKUP(K23,'Место-баллы'!$A$3:$E$52,2,0)</f>
        <v>67</v>
      </c>
      <c r="M23" s="10"/>
      <c r="N23" s="7">
        <v>12</v>
      </c>
      <c r="O23" s="7">
        <v>5</v>
      </c>
      <c r="P23" s="13">
        <f>TIME(0,N23,O23)</f>
        <v>8.3912037037037045E-3</v>
      </c>
      <c r="Q23" s="7">
        <v>185</v>
      </c>
      <c r="R23" s="7">
        <f>Q$2-Q23</f>
        <v>110</v>
      </c>
      <c r="S23" s="13">
        <f>P23+TIME(0,0,R23)</f>
        <v>9.6643518518518528E-3</v>
      </c>
      <c r="T23" s="7">
        <f>RANK(S23,S$8:S$24,1)</f>
        <v>10</v>
      </c>
      <c r="U23" s="7">
        <f>VLOOKUP(T23,'Место-баллы'!$A$3:$E$52,2,0)</f>
        <v>67</v>
      </c>
      <c r="V23" s="10"/>
      <c r="W23" s="7">
        <v>4</v>
      </c>
      <c r="X23" s="7">
        <v>3</v>
      </c>
      <c r="Y23" s="13">
        <f>TIME(0,W23,X23)</f>
        <v>2.8124999999999999E-3</v>
      </c>
      <c r="Z23" s="7">
        <v>6</v>
      </c>
      <c r="AA23" s="7">
        <v>7</v>
      </c>
      <c r="AB23" s="13">
        <f>TIME(0,Z23,AA23)</f>
        <v>4.2476851851851851E-3</v>
      </c>
      <c r="AC23" s="7">
        <v>42</v>
      </c>
      <c r="AD23" s="7">
        <f>AC$2-AC23</f>
        <v>0</v>
      </c>
      <c r="AE23" s="13">
        <f>AB23+TIME(0,0,AD23)</f>
        <v>4.2476851851851851E-3</v>
      </c>
      <c r="AF23" s="7">
        <f>RANK(AE23,AE$8:AE$24,1)</f>
        <v>14</v>
      </c>
      <c r="AG23" s="7">
        <f>VLOOKUP(AF23,'Место-баллы'!$A$3:$E$52,2,0)</f>
        <v>59</v>
      </c>
      <c r="AH23" s="10"/>
      <c r="AI23" s="7">
        <v>10</v>
      </c>
      <c r="AJ23" s="7">
        <v>38</v>
      </c>
      <c r="AK23" s="13">
        <f>TIME(0,AI23,AJ23)</f>
        <v>7.3842592592592597E-3</v>
      </c>
      <c r="AL23" s="7">
        <v>1</v>
      </c>
      <c r="AM23" s="7">
        <f>AL$2-AL23</f>
        <v>0</v>
      </c>
      <c r="AN23" s="13">
        <f>AK23+TIME(0,0,AM23)</f>
        <v>7.3842592592592597E-3</v>
      </c>
      <c r="AO23" s="7">
        <f>RANK(AN23,AN$8:AN$24,1)</f>
        <v>17</v>
      </c>
      <c r="AP23" s="7">
        <f>VLOOKUP(AO23,'Место-баллы'!$A$3:$E$52,2,0)</f>
        <v>53</v>
      </c>
      <c r="AQ23" s="10"/>
      <c r="AR23" s="7">
        <v>79</v>
      </c>
      <c r="AS23" s="7">
        <f>RANK(AR23,AR$8:AR$24,0)</f>
        <v>17</v>
      </c>
      <c r="AT23" s="7">
        <f>VLOOKUP(AS23,'Место-баллы'!$A$3:$E$52,2,0)</f>
        <v>53</v>
      </c>
      <c r="AU23" s="10"/>
      <c r="AV23" s="7">
        <v>6</v>
      </c>
      <c r="AW23" s="7">
        <v>1</v>
      </c>
      <c r="AX23" s="13">
        <f>TIME(0,AV23,AW23)</f>
        <v>4.178240740740741E-3</v>
      </c>
      <c r="AY23" s="7">
        <v>6</v>
      </c>
      <c r="AZ23" s="7">
        <v>45</v>
      </c>
      <c r="BA23" s="13">
        <f>TIME(0,AY23,AZ23)</f>
        <v>4.6874999999999998E-3</v>
      </c>
      <c r="BB23" s="7">
        <v>74</v>
      </c>
      <c r="BC23" s="7">
        <f>BB$2-BB23</f>
        <v>0</v>
      </c>
      <c r="BD23" s="13">
        <f>BA23+TIME(0,0,BC23)</f>
        <v>4.6874999999999998E-3</v>
      </c>
      <c r="BE23" s="7">
        <f>RANK(BD23,BD$8:BD$24,1)</f>
        <v>5</v>
      </c>
      <c r="BF23" s="7">
        <f>VLOOKUP(BE23,'Место-баллы'!$A$3:$E$52,2,0)</f>
        <v>80</v>
      </c>
      <c r="BG23" s="10"/>
      <c r="BH23" s="7"/>
      <c r="BI23" s="7"/>
      <c r="BJ23" s="13"/>
      <c r="BK23" s="7">
        <v>7</v>
      </c>
      <c r="BL23" s="7">
        <v>5</v>
      </c>
      <c r="BM23" s="13">
        <f>TIME(0,BK23,BL23)</f>
        <v>4.9189814814814816E-3</v>
      </c>
      <c r="BN23" s="7">
        <v>66</v>
      </c>
      <c r="BO23" s="7">
        <f>BN$2-BN23</f>
        <v>3</v>
      </c>
      <c r="BP23" s="13">
        <f>BM23+TIME(0,0,BO23)</f>
        <v>4.9537037037037041E-3</v>
      </c>
      <c r="BQ23" s="7">
        <f>RANK(BP23,BP$8:BP$24,1)</f>
        <v>15</v>
      </c>
      <c r="BR23" s="7">
        <f>VLOOKUP(BQ23,'Место-баллы'!$A$3:$E$52,2,0)</f>
        <v>57</v>
      </c>
    </row>
    <row r="24" spans="2:70" x14ac:dyDescent="0.25">
      <c r="B24" s="7">
        <f>RANK(C24,C$8:C$24,0)</f>
        <v>17</v>
      </c>
      <c r="C24" s="7">
        <f>SUMIF($I$1:$BR$1,1,$I24:$BR24)</f>
        <v>417</v>
      </c>
      <c r="D24" s="7">
        <f>VLOOKUP(B24,'Место-баллы'!$A$3:$E$52,5,0)</f>
        <v>30</v>
      </c>
      <c r="E24" s="10"/>
      <c r="F24" s="10" t="s">
        <v>129</v>
      </c>
      <c r="G24" s="10" t="s">
        <v>23</v>
      </c>
      <c r="H24" s="15"/>
      <c r="I24" s="10"/>
      <c r="J24" s="7">
        <v>100</v>
      </c>
      <c r="K24" s="7">
        <f>RANK(J24,J$8:J$24,0)</f>
        <v>10</v>
      </c>
      <c r="L24" s="7">
        <f>VLOOKUP(K24,'Место-баллы'!$A$3:$E$52,2,0)</f>
        <v>67</v>
      </c>
      <c r="M24" s="10"/>
      <c r="N24" s="7">
        <v>12</v>
      </c>
      <c r="O24" s="7">
        <v>5</v>
      </c>
      <c r="P24" s="13">
        <f>TIME(0,N24,O24)</f>
        <v>8.3912037037037045E-3</v>
      </c>
      <c r="Q24" s="7">
        <v>160</v>
      </c>
      <c r="R24" s="7">
        <f>Q$2-Q24</f>
        <v>135</v>
      </c>
      <c r="S24" s="13">
        <f>P24+TIME(0,0,R24)</f>
        <v>9.9537037037037042E-3</v>
      </c>
      <c r="T24" s="7">
        <f>RANK(S24,S$8:S$24,1)</f>
        <v>11</v>
      </c>
      <c r="U24" s="7">
        <f>VLOOKUP(T24,'Место-баллы'!$A$3:$E$52,2,0)</f>
        <v>65</v>
      </c>
      <c r="V24" s="10"/>
      <c r="W24" s="7">
        <v>4</v>
      </c>
      <c r="X24" s="7">
        <v>26</v>
      </c>
      <c r="Y24" s="13">
        <f>TIME(0,W24,X24)</f>
        <v>3.0787037037037037E-3</v>
      </c>
      <c r="Z24" s="7">
        <v>6</v>
      </c>
      <c r="AA24" s="7">
        <v>41</v>
      </c>
      <c r="AB24" s="13">
        <f>TIME(0,Z24,AA24)</f>
        <v>4.6412037037037038E-3</v>
      </c>
      <c r="AC24" s="7">
        <v>42</v>
      </c>
      <c r="AD24" s="7">
        <f>AC$2-AC24</f>
        <v>0</v>
      </c>
      <c r="AE24" s="13">
        <f>AB24+TIME(0,0,AD24)</f>
        <v>4.6412037037037038E-3</v>
      </c>
      <c r="AF24" s="7">
        <f>RANK(AE24,AE$8:AE$24,1)</f>
        <v>16</v>
      </c>
      <c r="AG24" s="7">
        <f>VLOOKUP(AF24,'Место-баллы'!$A$3:$E$52,2,0)</f>
        <v>55</v>
      </c>
      <c r="AH24" s="10"/>
      <c r="AI24" s="7">
        <v>9</v>
      </c>
      <c r="AJ24" s="7">
        <v>54</v>
      </c>
      <c r="AK24" s="13">
        <f>TIME(0,AI24,AJ24)</f>
        <v>6.875E-3</v>
      </c>
      <c r="AL24" s="7">
        <v>1</v>
      </c>
      <c r="AM24" s="7">
        <f>AL$2-AL24</f>
        <v>0</v>
      </c>
      <c r="AN24" s="13">
        <f>AK24+TIME(0,0,AM24)</f>
        <v>6.875E-3</v>
      </c>
      <c r="AO24" s="7">
        <f>RANK(AN24,AN$8:AN$24,1)</f>
        <v>15</v>
      </c>
      <c r="AP24" s="7">
        <f>VLOOKUP(AO24,'Место-баллы'!$A$3:$E$52,2,0)</f>
        <v>57</v>
      </c>
      <c r="AQ24" s="10"/>
      <c r="AR24" s="7">
        <v>86</v>
      </c>
      <c r="AS24" s="7">
        <f>RANK(AR24,AR$8:AR$24,0)</f>
        <v>15</v>
      </c>
      <c r="AT24" s="7">
        <f>VLOOKUP(AS24,'Место-баллы'!$A$3:$E$52,2,0)</f>
        <v>57</v>
      </c>
      <c r="AU24" s="10"/>
      <c r="AV24" s="7">
        <v>13</v>
      </c>
      <c r="AW24" s="7">
        <v>13</v>
      </c>
      <c r="AX24" s="13">
        <f>TIME(0,AV24,AW24)</f>
        <v>9.1782407407407403E-3</v>
      </c>
      <c r="AY24" s="7">
        <v>13</v>
      </c>
      <c r="AZ24" s="7">
        <v>57</v>
      </c>
      <c r="BA24" s="13">
        <f>TIME(0,AY24,AZ24)</f>
        <v>9.6874999999999999E-3</v>
      </c>
      <c r="BB24" s="7">
        <v>74</v>
      </c>
      <c r="BC24" s="7">
        <f>BB$2-BB24</f>
        <v>0</v>
      </c>
      <c r="BD24" s="13">
        <f>BA24+TIME(0,0,BC24)</f>
        <v>9.6874999999999999E-3</v>
      </c>
      <c r="BE24" s="7">
        <f>RANK(BD24,BD$8:BD$24,1)</f>
        <v>13</v>
      </c>
      <c r="BF24" s="7">
        <f>VLOOKUP(BE24,'Место-баллы'!$A$3:$E$52,2,0)</f>
        <v>61</v>
      </c>
      <c r="BG24" s="10"/>
      <c r="BH24" s="7"/>
      <c r="BI24" s="7"/>
      <c r="BJ24" s="13"/>
      <c r="BK24" s="7">
        <v>7</v>
      </c>
      <c r="BL24" s="7">
        <v>5</v>
      </c>
      <c r="BM24" s="13">
        <f>TIME(0,BK24,BL24)</f>
        <v>4.9189814814814816E-3</v>
      </c>
      <c r="BN24" s="7">
        <v>65</v>
      </c>
      <c r="BO24" s="7">
        <f>BN$2-BN24</f>
        <v>4</v>
      </c>
      <c r="BP24" s="13">
        <f>BM24+TIME(0,0,BO24)</f>
        <v>4.9652777777777777E-3</v>
      </c>
      <c r="BQ24" s="7">
        <f>RANK(BP24,BP$8:BP$24,1)</f>
        <v>16</v>
      </c>
      <c r="BR24" s="7">
        <f>VLOOKUP(BQ24,'Место-баллы'!$A$3:$E$52,2,0)</f>
        <v>55</v>
      </c>
    </row>
    <row r="25" spans="2:70" ht="15.75" customHeight="1" x14ac:dyDescent="0.25"/>
    <row r="26" spans="2:70" ht="15.75" customHeight="1" x14ac:dyDescent="0.25"/>
    <row r="27" spans="2:70" ht="15.75" customHeight="1" x14ac:dyDescent="0.25"/>
    <row r="28" spans="2:70" ht="15.75" customHeight="1" x14ac:dyDescent="0.25"/>
    <row r="29" spans="2:70" ht="15.75" customHeight="1" x14ac:dyDescent="0.25"/>
    <row r="30" spans="2:70" ht="15.75" customHeight="1" x14ac:dyDescent="0.25"/>
    <row r="31" spans="2:70" ht="15.75" customHeight="1" x14ac:dyDescent="0.25"/>
    <row r="32" spans="2:7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</sheetData>
  <autoFilter ref="B7:BR7" xr:uid="{D529E903-D6D4-4953-98D9-990DFF2AE683}">
    <sortState xmlns:xlrd2="http://schemas.microsoft.com/office/spreadsheetml/2017/richdata2" ref="B8:BR24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736B7-0AF5-45CA-B540-8DE321B96A90}">
  <sheetPr>
    <pageSetUpPr fitToPage="1"/>
  </sheetPr>
  <dimension ref="B1:BR42"/>
  <sheetViews>
    <sheetView zoomScaleNormal="100" workbookViewId="0">
      <pane xSplit="6" ySplit="7" topLeftCell="I8" activePane="bottomRight" state="frozen"/>
      <selection pane="topRight" activeCell="G1" sqref="G1"/>
      <selection pane="bottomLeft" activeCell="A8" sqref="A8"/>
      <selection pane="bottomRight" activeCell="T14" sqref="T14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19.85546875" bestFit="1" customWidth="1"/>
    <col min="7" max="7" width="16.570312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/>
    <col min="17" max="17" width="6.85546875" hidden="1" customWidth="1" outlineLevel="1" collapsed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 collapsed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hidden="1" customWidth="1" outlineLevel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hidden="1" customWidth="1" outlineLevel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100+20+15+10+3+10+15+20+100</f>
        <v>293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1+30+1</f>
        <v>32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10+14+1+1+20+14+1+1</f>
        <v>62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50+15+2+5</f>
        <v>72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45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RANK(C8,C$8:C$10,0)</f>
        <v>1</v>
      </c>
      <c r="C8" s="7">
        <f>SUMIF($I$1:$BR$1,1,$I8:$BR8)</f>
        <v>685</v>
      </c>
      <c r="D8" s="7">
        <f>VLOOKUP(B8,'Место-баллы'!$A$3:$E$52,5,0)</f>
        <v>50</v>
      </c>
      <c r="E8" s="10"/>
      <c r="F8" s="10" t="s">
        <v>80</v>
      </c>
      <c r="G8" s="10" t="s">
        <v>54</v>
      </c>
      <c r="H8" s="15"/>
      <c r="I8" s="10"/>
      <c r="J8" s="7">
        <v>50</v>
      </c>
      <c r="K8" s="7">
        <f>RANK(J8,J$8:J$10,0)</f>
        <v>2</v>
      </c>
      <c r="L8" s="7">
        <f>VLOOKUP(K8,'Место-баллы'!$A$3:$E$52,2,0)</f>
        <v>95</v>
      </c>
      <c r="M8" s="10"/>
      <c r="N8" s="7">
        <v>12</v>
      </c>
      <c r="O8" s="7">
        <v>5</v>
      </c>
      <c r="P8" s="13">
        <f>TIME(0,N8,O8)</f>
        <v>8.3912037037037045E-3</v>
      </c>
      <c r="Q8" s="7">
        <f>193+9</f>
        <v>202</v>
      </c>
      <c r="R8" s="7">
        <f>Q$2-Q8</f>
        <v>91</v>
      </c>
      <c r="S8" s="13">
        <f>P8+TIME(0,0,R8)</f>
        <v>9.4444444444444445E-3</v>
      </c>
      <c r="T8" s="7">
        <f>RANK(S8,S$8:S$10,1)</f>
        <v>2</v>
      </c>
      <c r="U8" s="7">
        <f>VLOOKUP(T8,'Место-баллы'!$A$3:$E$52,2,0)</f>
        <v>95</v>
      </c>
      <c r="V8" s="10"/>
      <c r="W8" s="7">
        <v>3</v>
      </c>
      <c r="X8" s="7">
        <v>20</v>
      </c>
      <c r="Y8" s="13">
        <f>TIME(0,W8,X8)</f>
        <v>2.3148148148148147E-3</v>
      </c>
      <c r="Z8" s="7">
        <v>5</v>
      </c>
      <c r="AA8" s="7">
        <v>19</v>
      </c>
      <c r="AB8" s="13">
        <f>TIME(0,Z8,AA8)</f>
        <v>3.6921296296296298E-3</v>
      </c>
      <c r="AC8" s="7">
        <v>32</v>
      </c>
      <c r="AD8" s="7">
        <f>AC$2-AC8</f>
        <v>0</v>
      </c>
      <c r="AE8" s="13">
        <f>AB8+TIME(0,0,AD8)</f>
        <v>3.6921296296296298E-3</v>
      </c>
      <c r="AF8" s="7">
        <f>RANK(AE8,AE$8:AE$10,1)</f>
        <v>1</v>
      </c>
      <c r="AG8" s="7">
        <f>VLOOKUP(AF8,'Место-баллы'!$A$3:$E$52,2,0)</f>
        <v>100</v>
      </c>
      <c r="AH8" s="10"/>
      <c r="AI8" s="7">
        <v>5</v>
      </c>
      <c r="AJ8" s="7">
        <v>30</v>
      </c>
      <c r="AK8" s="13">
        <f>TIME(0,AI8,AJ8)</f>
        <v>3.8194444444444443E-3</v>
      </c>
      <c r="AL8" s="7">
        <v>1</v>
      </c>
      <c r="AM8" s="7">
        <f>AL$2-AL8</f>
        <v>0</v>
      </c>
      <c r="AN8" s="13">
        <f>AK8+TIME(0,0,AM8)</f>
        <v>3.8194444444444443E-3</v>
      </c>
      <c r="AO8" s="7">
        <f>RANK(AN8,AN$8:AN$10,1)</f>
        <v>1</v>
      </c>
      <c r="AP8" s="7">
        <f>VLOOKUP(AO8,'Место-баллы'!$A$3:$E$52,2,0)</f>
        <v>100</v>
      </c>
      <c r="AQ8" s="10"/>
      <c r="AR8" s="7">
        <v>122</v>
      </c>
      <c r="AS8" s="7">
        <f>RANK(AR8,AR$8:AR$10,0)</f>
        <v>1</v>
      </c>
      <c r="AT8" s="7">
        <f>VLOOKUP(AS8,'Место-баллы'!$A$3:$E$52,2,0)</f>
        <v>100</v>
      </c>
      <c r="AU8" s="10"/>
      <c r="AV8" s="7">
        <v>3</v>
      </c>
      <c r="AW8" s="7">
        <v>53</v>
      </c>
      <c r="AX8" s="13">
        <f>TIME(0,AV8,AW8)</f>
        <v>2.6967592592592594E-3</v>
      </c>
      <c r="AY8" s="7">
        <v>4</v>
      </c>
      <c r="AZ8" s="7">
        <v>39</v>
      </c>
      <c r="BA8" s="13">
        <f>TIME(0,AY8,AZ8)</f>
        <v>3.2291666666666666E-3</v>
      </c>
      <c r="BB8" s="7">
        <v>62</v>
      </c>
      <c r="BC8" s="7">
        <f>BB$2-BB8</f>
        <v>0</v>
      </c>
      <c r="BD8" s="13">
        <f>BA8+TIME(0,0,BC8)</f>
        <v>3.2291666666666666E-3</v>
      </c>
      <c r="BE8" s="7">
        <f>RANK(BD8,BD$8:BD$10,1)</f>
        <v>1</v>
      </c>
      <c r="BF8" s="7">
        <f>VLOOKUP(BE8,'Место-баллы'!$A$3:$E$52,2,0)</f>
        <v>100</v>
      </c>
      <c r="BG8" s="10"/>
      <c r="BH8" s="7">
        <v>4</v>
      </c>
      <c r="BI8" s="7">
        <v>23</v>
      </c>
      <c r="BJ8" s="13">
        <f>TIME(0,BH8,BI8)</f>
        <v>3.0439814814814813E-3</v>
      </c>
      <c r="BK8" s="7">
        <v>7</v>
      </c>
      <c r="BL8" s="7">
        <v>5</v>
      </c>
      <c r="BM8" s="13">
        <f>TIME(0,BK8,BL8)</f>
        <v>4.9189814814814816E-3</v>
      </c>
      <c r="BN8" s="7">
        <v>67</v>
      </c>
      <c r="BO8" s="7">
        <f>BN$2-BN8</f>
        <v>5</v>
      </c>
      <c r="BP8" s="13">
        <f>BM8+TIME(0,0,BO8)</f>
        <v>4.9768518518518521E-3</v>
      </c>
      <c r="BQ8" s="7">
        <f>RANK(BP8,BP$8:BP$10,1)</f>
        <v>2</v>
      </c>
      <c r="BR8" s="7">
        <f>VLOOKUP(BQ8,'Место-баллы'!$A$3:$E$52,2,0)</f>
        <v>95</v>
      </c>
    </row>
    <row r="9" spans="2:70" x14ac:dyDescent="0.25">
      <c r="B9" s="7">
        <f>RANK(C9,C$8:C$10,0)</f>
        <v>2</v>
      </c>
      <c r="C9" s="7">
        <f>SUMIF($I$1:$BR$1,1,$I9:$BR9)</f>
        <v>675</v>
      </c>
      <c r="D9" s="7">
        <f>VLOOKUP(B9,'Место-баллы'!$A$3:$E$52,5,0)</f>
        <v>48</v>
      </c>
      <c r="E9" s="10"/>
      <c r="F9" s="10" t="s">
        <v>77</v>
      </c>
      <c r="G9" s="10" t="s">
        <v>78</v>
      </c>
      <c r="H9" s="15"/>
      <c r="I9" s="10"/>
      <c r="J9" s="7">
        <v>60</v>
      </c>
      <c r="K9" s="7">
        <f>RANK(J9,J$8:J$10,0)</f>
        <v>1</v>
      </c>
      <c r="L9" s="7">
        <f>VLOOKUP(K9,'Место-баллы'!$A$3:$E$52,2,0)</f>
        <v>100</v>
      </c>
      <c r="M9" s="10"/>
      <c r="N9" s="7">
        <v>12</v>
      </c>
      <c r="O9" s="7">
        <v>5</v>
      </c>
      <c r="P9" s="13">
        <f>TIME(0,N9,O9)</f>
        <v>8.3912037037037045E-3</v>
      </c>
      <c r="Q9" s="7">
        <f>193+96</f>
        <v>289</v>
      </c>
      <c r="R9" s="7">
        <f>Q$2-Q9</f>
        <v>4</v>
      </c>
      <c r="S9" s="13">
        <f>P9+TIME(0,0,R9)</f>
        <v>8.4375000000000006E-3</v>
      </c>
      <c r="T9" s="7">
        <f>RANK(S9,S$8:S$10,1)</f>
        <v>1</v>
      </c>
      <c r="U9" s="7">
        <f>VLOOKUP(T9,'Место-баллы'!$A$3:$E$52,2,0)</f>
        <v>100</v>
      </c>
      <c r="V9" s="10"/>
      <c r="W9" s="7">
        <v>4</v>
      </c>
      <c r="X9" s="7">
        <v>12</v>
      </c>
      <c r="Y9" s="13">
        <f>TIME(0,W9,X9)</f>
        <v>2.9166666666666668E-3</v>
      </c>
      <c r="Z9" s="7">
        <v>6</v>
      </c>
      <c r="AA9" s="7">
        <v>28</v>
      </c>
      <c r="AB9" s="13">
        <f>TIME(0,Z9,AA9)</f>
        <v>4.4907407407407405E-3</v>
      </c>
      <c r="AC9" s="7">
        <v>32</v>
      </c>
      <c r="AD9" s="7">
        <f>AC$2-AC9</f>
        <v>0</v>
      </c>
      <c r="AE9" s="13">
        <f>AB9+TIME(0,0,AD9)</f>
        <v>4.4907407407407405E-3</v>
      </c>
      <c r="AF9" s="7">
        <f>RANK(AE9,AE$8:AE$10,1)</f>
        <v>2</v>
      </c>
      <c r="AG9" s="7">
        <f>VLOOKUP(AF9,'Место-баллы'!$A$3:$E$52,2,0)</f>
        <v>95</v>
      </c>
      <c r="AH9" s="10"/>
      <c r="AI9" s="7">
        <v>6</v>
      </c>
      <c r="AJ9" s="7">
        <v>5</v>
      </c>
      <c r="AK9" s="13">
        <f>TIME(0,AI9,AJ9)</f>
        <v>4.2245370370370371E-3</v>
      </c>
      <c r="AL9" s="7">
        <v>1</v>
      </c>
      <c r="AM9" s="7">
        <f>AL$2-AL9</f>
        <v>0</v>
      </c>
      <c r="AN9" s="13">
        <f>AK9+TIME(0,0,AM9)</f>
        <v>4.2245370370370371E-3</v>
      </c>
      <c r="AO9" s="7">
        <f>RANK(AN9,AN$8:AN$10,1)</f>
        <v>3</v>
      </c>
      <c r="AP9" s="7">
        <f>VLOOKUP(AO9,'Место-баллы'!$A$3:$E$52,2,0)</f>
        <v>90</v>
      </c>
      <c r="AQ9" s="10"/>
      <c r="AR9" s="7">
        <v>107</v>
      </c>
      <c r="AS9" s="7">
        <f>RANK(AR9,AR$8:AR$10,0)</f>
        <v>2</v>
      </c>
      <c r="AT9" s="7">
        <f>VLOOKUP(AS9,'Место-баллы'!$A$3:$E$52,2,0)</f>
        <v>95</v>
      </c>
      <c r="AU9" s="10"/>
      <c r="AV9" s="7">
        <v>4</v>
      </c>
      <c r="AW9" s="7">
        <v>22</v>
      </c>
      <c r="AX9" s="13">
        <f>TIME(0,AV9,AW9)</f>
        <v>3.0324074074074073E-3</v>
      </c>
      <c r="AY9" s="7">
        <v>5</v>
      </c>
      <c r="AZ9" s="7">
        <v>16</v>
      </c>
      <c r="BA9" s="13">
        <f>TIME(0,AY9,AZ9)</f>
        <v>3.6574074074074074E-3</v>
      </c>
      <c r="BB9" s="7">
        <v>62</v>
      </c>
      <c r="BC9" s="7">
        <f>BB$2-BB9</f>
        <v>0</v>
      </c>
      <c r="BD9" s="13">
        <f>BA9+TIME(0,0,BC9)</f>
        <v>3.6574074074074074E-3</v>
      </c>
      <c r="BE9" s="7">
        <f>RANK(BD9,BD$8:BD$10,1)</f>
        <v>2</v>
      </c>
      <c r="BF9" s="7">
        <f>VLOOKUP(BE9,'Место-баллы'!$A$3:$E$52,2,0)</f>
        <v>95</v>
      </c>
      <c r="BG9" s="10"/>
      <c r="BH9" s="7">
        <v>3</v>
      </c>
      <c r="BI9" s="7">
        <v>29</v>
      </c>
      <c r="BJ9" s="13">
        <f>TIME(0,BH9,BI9)</f>
        <v>2.4189814814814816E-3</v>
      </c>
      <c r="BK9" s="7">
        <v>4</v>
      </c>
      <c r="BL9" s="7">
        <v>7</v>
      </c>
      <c r="BM9" s="13">
        <f>TIME(0,BK9,BL9)</f>
        <v>2.8587962962962963E-3</v>
      </c>
      <c r="BN9" s="7">
        <v>72</v>
      </c>
      <c r="BO9" s="7">
        <f>BN$2-BN9</f>
        <v>0</v>
      </c>
      <c r="BP9" s="13">
        <f>BM9+TIME(0,0,BO9)</f>
        <v>2.8587962962962963E-3</v>
      </c>
      <c r="BQ9" s="7">
        <f>RANK(BP9,BP$8:BP$10,1)</f>
        <v>1</v>
      </c>
      <c r="BR9" s="7">
        <f>VLOOKUP(BQ9,'Место-баллы'!$A$3:$E$52,2,0)</f>
        <v>100</v>
      </c>
    </row>
    <row r="10" spans="2:70" x14ac:dyDescent="0.25">
      <c r="B10" s="7">
        <f>RANK(C10,C$8:C$10,0)</f>
        <v>3</v>
      </c>
      <c r="C10" s="7">
        <f>SUMIF($I$1:$BR$1,1,$I10:$BR10)</f>
        <v>635</v>
      </c>
      <c r="D10" s="7">
        <f>VLOOKUP(B10,'Место-баллы'!$A$3:$E$52,5,0)</f>
        <v>46</v>
      </c>
      <c r="E10" s="10"/>
      <c r="F10" s="10" t="s">
        <v>79</v>
      </c>
      <c r="G10" s="10" t="s">
        <v>67</v>
      </c>
      <c r="H10" s="15"/>
      <c r="I10" s="10"/>
      <c r="J10" s="7">
        <v>35</v>
      </c>
      <c r="K10" s="7">
        <f>RANK(J10,J$8:J$10,0)</f>
        <v>3</v>
      </c>
      <c r="L10" s="7">
        <f>VLOOKUP(K10,'Место-баллы'!$A$3:$E$52,2,0)</f>
        <v>90</v>
      </c>
      <c r="M10" s="10"/>
      <c r="N10" s="7">
        <v>12</v>
      </c>
      <c r="O10" s="7">
        <v>5</v>
      </c>
      <c r="P10" s="13">
        <f>TIME(0,N10,O10)</f>
        <v>8.3912037037037045E-3</v>
      </c>
      <c r="Q10" s="7">
        <v>145</v>
      </c>
      <c r="R10" s="7">
        <f>Q$2-Q10</f>
        <v>148</v>
      </c>
      <c r="S10" s="13">
        <f>P10+TIME(0,0,R10)</f>
        <v>1.0104166666666668E-2</v>
      </c>
      <c r="T10" s="7">
        <f>RANK(S10,S$8:S$10,1)</f>
        <v>3</v>
      </c>
      <c r="U10" s="7">
        <f>VLOOKUP(T10,'Место-баллы'!$A$3:$E$52,2,0)</f>
        <v>90</v>
      </c>
      <c r="V10" s="10"/>
      <c r="W10" s="7">
        <v>5</v>
      </c>
      <c r="X10" s="7">
        <v>19</v>
      </c>
      <c r="Y10" s="13">
        <f>TIME(0,W10,X10)</f>
        <v>3.6921296296296298E-3</v>
      </c>
      <c r="Z10" s="7">
        <v>7</v>
      </c>
      <c r="AA10" s="7">
        <v>5</v>
      </c>
      <c r="AB10" s="13">
        <f>TIME(0,Z10,AA10)</f>
        <v>4.9189814814814816E-3</v>
      </c>
      <c r="AC10" s="7">
        <v>31</v>
      </c>
      <c r="AD10" s="7">
        <f>AC$2-AC10</f>
        <v>1</v>
      </c>
      <c r="AE10" s="13">
        <f>AB10+TIME(0,0,AD10)</f>
        <v>4.9305555555555561E-3</v>
      </c>
      <c r="AF10" s="7">
        <f>RANK(AE10,AE$8:AE$10,1)</f>
        <v>3</v>
      </c>
      <c r="AG10" s="7">
        <f>VLOOKUP(AF10,'Место-баллы'!$A$3:$E$52,2,0)</f>
        <v>90</v>
      </c>
      <c r="AH10" s="10"/>
      <c r="AI10" s="7">
        <v>6</v>
      </c>
      <c r="AJ10" s="7">
        <v>4</v>
      </c>
      <c r="AK10" s="13">
        <f>TIME(0,AI10,AJ10)</f>
        <v>4.2129629629629626E-3</v>
      </c>
      <c r="AL10" s="7">
        <v>1</v>
      </c>
      <c r="AM10" s="7">
        <f>AL$2-AL10</f>
        <v>0</v>
      </c>
      <c r="AN10" s="13">
        <f>AK10+TIME(0,0,AM10)</f>
        <v>4.2129629629629626E-3</v>
      </c>
      <c r="AO10" s="7">
        <f>RANK(AN10,AN$8:AN$10,1)</f>
        <v>2</v>
      </c>
      <c r="AP10" s="7">
        <f>VLOOKUP(AO10,'Место-баллы'!$A$3:$E$52,2,0)</f>
        <v>95</v>
      </c>
      <c r="AQ10" s="10"/>
      <c r="AR10" s="7">
        <v>97</v>
      </c>
      <c r="AS10" s="7">
        <f>RANK(AR10,AR$8:AR$10,0)</f>
        <v>3</v>
      </c>
      <c r="AT10" s="7">
        <f>VLOOKUP(AS10,'Место-баллы'!$A$3:$E$52,2,0)</f>
        <v>90</v>
      </c>
      <c r="AU10" s="10"/>
      <c r="AV10" s="7">
        <v>5</v>
      </c>
      <c r="AW10" s="7">
        <v>0</v>
      </c>
      <c r="AX10" s="13">
        <f>TIME(0,AV10,AW10)</f>
        <v>3.472222222222222E-3</v>
      </c>
      <c r="AY10" s="7">
        <v>6</v>
      </c>
      <c r="AZ10" s="7">
        <v>28</v>
      </c>
      <c r="BA10" s="13">
        <f>TIME(0,AY10,AZ10)</f>
        <v>4.4907407407407405E-3</v>
      </c>
      <c r="BB10" s="7">
        <v>62</v>
      </c>
      <c r="BC10" s="7">
        <f>BB$2-BB10</f>
        <v>0</v>
      </c>
      <c r="BD10" s="13">
        <f>BA10+TIME(0,0,BC10)</f>
        <v>4.4907407407407405E-3</v>
      </c>
      <c r="BE10" s="7">
        <f>RANK(BD10,BD$8:BD$10,1)</f>
        <v>3</v>
      </c>
      <c r="BF10" s="7">
        <f>VLOOKUP(BE10,'Место-баллы'!$A$3:$E$52,2,0)</f>
        <v>90</v>
      </c>
      <c r="BG10" s="10"/>
      <c r="BH10" s="7"/>
      <c r="BI10" s="7"/>
      <c r="BJ10" s="13"/>
      <c r="BK10" s="7">
        <v>7</v>
      </c>
      <c r="BL10" s="7">
        <v>5</v>
      </c>
      <c r="BM10" s="13">
        <f>TIME(0,BK10,BL10)</f>
        <v>4.9189814814814816E-3</v>
      </c>
      <c r="BN10" s="7">
        <v>60</v>
      </c>
      <c r="BO10" s="7">
        <f>BN$2-BN10</f>
        <v>12</v>
      </c>
      <c r="BP10" s="13">
        <f>BM10+TIME(0,0,BO10)</f>
        <v>5.0578703703703706E-3</v>
      </c>
      <c r="BQ10" s="7">
        <f>RANK(BP10,BP$8:BP$10,1)</f>
        <v>3</v>
      </c>
      <c r="BR10" s="7">
        <f>VLOOKUP(BQ10,'Место-баллы'!$A$3:$E$52,2,0)</f>
        <v>90</v>
      </c>
    </row>
    <row r="11" spans="2:70" ht="15.75" customHeight="1" x14ac:dyDescent="0.25"/>
    <row r="12" spans="2:70" ht="15.75" customHeight="1" x14ac:dyDescent="0.25"/>
    <row r="13" spans="2:70" ht="15.75" customHeight="1" x14ac:dyDescent="0.25"/>
    <row r="14" spans="2:70" ht="15.75" customHeight="1" x14ac:dyDescent="0.25"/>
    <row r="15" spans="2:70" ht="15.75" customHeight="1" x14ac:dyDescent="0.25"/>
    <row r="16" spans="2:7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</sheetData>
  <autoFilter ref="B7:BR7" xr:uid="{D529E903-D6D4-4953-98D9-990DFF2AE683}">
    <sortState xmlns:xlrd2="http://schemas.microsoft.com/office/spreadsheetml/2017/richdata2" ref="B8:BR10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1E6F-B72C-44CB-ADBB-792A0A0F7EB1}">
  <sheetPr>
    <pageSetUpPr fitToPage="1"/>
  </sheetPr>
  <dimension ref="B1:BR45"/>
  <sheetViews>
    <sheetView zoomScaleNormal="100" workbookViewId="0">
      <pane xSplit="6" ySplit="7" topLeftCell="M8" activePane="bottomRight" state="frozen"/>
      <selection pane="topRight" activeCell="G1" sqref="G1"/>
      <selection pane="bottomLeft" activeCell="A8" sqref="A8"/>
      <selection pane="bottomRight" activeCell="F2" sqref="F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21.42578125" bestFit="1" customWidth="1"/>
    <col min="7" max="7" width="16.5703125" hidden="1" customWidth="1" outlineLevel="1"/>
    <col min="8" max="8" width="3.140625" hidden="1" customWidth="1" outlineLevel="1"/>
    <col min="9" max="9" width="1.42578125" customWidth="1" collapsed="1"/>
    <col min="10" max="10" width="4.140625" hidden="1" customWidth="1" outlineLevel="1"/>
    <col min="11" max="11" width="7.140625" customWidth="1" collapsed="1"/>
    <col min="12" max="12" width="6.85546875" customWidth="1"/>
    <col min="13" max="13" width="1.42578125" customWidth="1"/>
    <col min="14" max="14" width="5.140625" hidden="1" customWidth="1" outlineLevel="1"/>
    <col min="15" max="15" width="4.28515625" hidden="1" customWidth="1" outlineLevel="1"/>
    <col min="16" max="16" width="7.140625" hidden="1" customWidth="1" outlineLevel="1" collapsed="1"/>
    <col min="17" max="17" width="6.85546875" hidden="1" customWidth="1" outlineLevel="1"/>
    <col min="18" max="18" width="7.85546875" hidden="1" customWidth="1" outlineLevel="1"/>
    <col min="19" max="19" width="7.140625" hidden="1" customWidth="1" outlineLevel="1"/>
    <col min="20" max="20" width="7.140625" customWidth="1" collapsed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9.140625" hidden="1" customWidth="1" outlineLevel="1"/>
    <col min="26" max="26" width="5.140625" hidden="1" customWidth="1" outlineLevel="1"/>
    <col min="27" max="27" width="4.28515625" hidden="1" customWidth="1" outlineLevel="1"/>
    <col min="28" max="28" width="7.140625" hidden="1" customWidth="1" outlineLevel="1" collapsed="1"/>
    <col min="29" max="29" width="6.85546875" hidden="1" customWidth="1" outlineLevel="1"/>
    <col min="30" max="30" width="7.85546875" hidden="1" customWidth="1" outlineLevel="1"/>
    <col min="31" max="31" width="7.140625" hidden="1" customWidth="1" outlineLevel="1"/>
    <col min="32" max="32" width="7.140625" customWidth="1" collapsed="1"/>
    <col min="33" max="33" width="6.85546875" customWidth="1"/>
    <col min="34" max="34" width="1.42578125" customWidth="1"/>
    <col min="35" max="35" width="5.140625" hidden="1" customWidth="1" outlineLevel="1"/>
    <col min="36" max="36" width="4.28515625" hidden="1" customWidth="1" outlineLevel="1"/>
    <col min="37" max="37" width="7.140625" customWidth="1" collapsed="1"/>
    <col min="38" max="38" width="6.85546875" hidden="1" customWidth="1" outlineLevel="1"/>
    <col min="39" max="39" width="7.85546875" hidden="1" customWidth="1" outlineLevel="1"/>
    <col min="40" max="40" width="7.140625" hidden="1" customWidth="1" outlineLevel="1"/>
    <col min="41" max="41" width="7.140625" customWidth="1" collapsed="1"/>
    <col min="42" max="42" width="6.85546875" customWidth="1"/>
    <col min="43" max="43" width="1.42578125" customWidth="1"/>
    <col min="44" max="44" width="6.85546875" customWidth="1"/>
    <col min="45" max="45" width="7.140625" customWidth="1"/>
    <col min="46" max="46" width="6.85546875" customWidth="1"/>
    <col min="47" max="47" width="1.42578125" customWidth="1"/>
    <col min="48" max="48" width="5.140625" hidden="1" customWidth="1" outlineLevel="1"/>
    <col min="49" max="49" width="4.28515625" hidden="1" customWidth="1" outlineLevel="1"/>
    <col min="50" max="50" width="9.140625" hidden="1" customWidth="1" outlineLevel="1"/>
    <col min="51" max="51" width="5.140625" hidden="1" customWidth="1" outlineLevel="1"/>
    <col min="52" max="52" width="4.28515625" hidden="1" customWidth="1" outlineLevel="1"/>
    <col min="53" max="53" width="7.140625" customWidth="1" collapsed="1"/>
    <col min="54" max="54" width="6.85546875" hidden="1" customWidth="1" outlineLevel="1"/>
    <col min="55" max="55" width="7.85546875" hidden="1" customWidth="1" outlineLevel="1"/>
    <col min="56" max="56" width="7.140625" hidden="1" customWidth="1" outlineLevel="1"/>
    <col min="57" max="57" width="7.140625" customWidth="1" collapsed="1"/>
    <col min="58" max="58" width="6.85546875" customWidth="1"/>
    <col min="59" max="59" width="1.42578125" customWidth="1"/>
    <col min="60" max="60" width="5.140625" hidden="1" customWidth="1" outlineLevel="1"/>
    <col min="61" max="61" width="4.28515625" hidden="1" customWidth="1" outlineLevel="1"/>
    <col min="62" max="62" width="9.140625" bestFit="1" customWidth="1" collapsed="1"/>
    <col min="63" max="63" width="5.140625" hidden="1" customWidth="1" outlineLevel="1"/>
    <col min="64" max="64" width="4.28515625" hidden="1" customWidth="1" outlineLevel="1"/>
    <col min="65" max="65" width="7.140625" customWidth="1" collapsed="1"/>
    <col min="66" max="66" width="6.85546875" customWidth="1"/>
    <col min="67" max="67" width="7.85546875" hidden="1" customWidth="1" outlineLevel="1"/>
    <col min="68" max="68" width="7.140625" hidden="1" customWidth="1" outlineLevel="1"/>
    <col min="69" max="69" width="7.140625" customWidth="1" collapsed="1"/>
    <col min="70" max="70" width="6.85546875" customWidth="1"/>
  </cols>
  <sheetData>
    <row r="1" spans="2:70" x14ac:dyDescent="0.25">
      <c r="F1" s="12"/>
      <c r="G1" s="12"/>
      <c r="H1" s="12"/>
      <c r="J1" s="3"/>
      <c r="K1" s="3"/>
      <c r="L1" s="4">
        <v>1</v>
      </c>
      <c r="N1" s="3"/>
      <c r="O1" s="3"/>
      <c r="P1" s="3"/>
      <c r="Q1" s="3"/>
      <c r="R1" s="3"/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4">
        <v>1</v>
      </c>
      <c r="AI1" s="3"/>
      <c r="AJ1" s="3"/>
      <c r="AK1" s="3"/>
      <c r="AL1" s="3"/>
      <c r="AM1" s="3"/>
      <c r="AN1" s="3"/>
      <c r="AO1" s="3"/>
      <c r="AP1" s="4">
        <v>1</v>
      </c>
      <c r="AR1" s="3"/>
      <c r="AS1" s="3"/>
      <c r="AT1" s="4">
        <v>1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4">
        <v>1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4">
        <v>1</v>
      </c>
    </row>
    <row r="2" spans="2:70" x14ac:dyDescent="0.25">
      <c r="F2" s="12"/>
      <c r="G2" s="12"/>
      <c r="H2" s="12"/>
      <c r="J2" s="3"/>
      <c r="K2" s="3"/>
      <c r="L2" s="3"/>
      <c r="N2" s="3"/>
      <c r="O2" s="3"/>
      <c r="P2" s="3"/>
      <c r="Q2" s="5">
        <f>100+20+15+10+5+10+15+20+100</f>
        <v>295</v>
      </c>
      <c r="R2" s="3"/>
      <c r="S2" s="3"/>
      <c r="T2" s="3"/>
      <c r="U2" s="3"/>
      <c r="W2" s="3"/>
      <c r="X2" s="3"/>
      <c r="Y2" s="3"/>
      <c r="Z2" s="3"/>
      <c r="AA2" s="3"/>
      <c r="AB2" s="3"/>
      <c r="AC2" s="5">
        <f>1+40+1</f>
        <v>42</v>
      </c>
      <c r="AD2" s="3"/>
      <c r="AE2" s="3"/>
      <c r="AF2" s="3"/>
      <c r="AG2" s="3"/>
      <c r="AI2" s="3"/>
      <c r="AJ2" s="3"/>
      <c r="AK2" s="3"/>
      <c r="AL2" s="5">
        <v>1</v>
      </c>
      <c r="AM2" s="3"/>
      <c r="AN2" s="3"/>
      <c r="AO2" s="3"/>
      <c r="AP2" s="3"/>
      <c r="AR2" s="3"/>
      <c r="AS2" s="3"/>
      <c r="AT2" s="3"/>
      <c r="AV2" s="3"/>
      <c r="AW2" s="3"/>
      <c r="AX2" s="3"/>
      <c r="AY2" s="3"/>
      <c r="AZ2" s="3"/>
      <c r="BA2" s="3"/>
      <c r="BB2" s="5">
        <f>10+20+1+1+20+20+1+1</f>
        <v>74</v>
      </c>
      <c r="BC2" s="3"/>
      <c r="BD2" s="3"/>
      <c r="BE2" s="3"/>
      <c r="BF2" s="3"/>
      <c r="BH2" s="3"/>
      <c r="BI2" s="3"/>
      <c r="BJ2" s="3"/>
      <c r="BK2" s="3"/>
      <c r="BL2" s="3"/>
      <c r="BM2" s="3"/>
      <c r="BN2" s="5">
        <f>50+15+2+5</f>
        <v>72</v>
      </c>
      <c r="BO2" s="3"/>
      <c r="BP2" s="3"/>
      <c r="BQ2" s="3"/>
      <c r="BR2" s="3"/>
    </row>
    <row r="3" spans="2:70" x14ac:dyDescent="0.25">
      <c r="F3" s="12"/>
      <c r="G3" s="12"/>
      <c r="H3" s="12"/>
      <c r="J3" s="6"/>
      <c r="K3" s="3"/>
      <c r="L3" s="3"/>
      <c r="N3" s="3"/>
      <c r="O3" s="3"/>
      <c r="P3" s="3"/>
      <c r="Q3" s="6" t="s">
        <v>32</v>
      </c>
      <c r="R3" s="3"/>
      <c r="S3" s="3"/>
      <c r="T3" s="3"/>
      <c r="U3" s="3"/>
      <c r="W3" s="3"/>
      <c r="X3" s="3"/>
      <c r="Y3" s="3"/>
      <c r="Z3" s="3"/>
      <c r="AA3" s="3"/>
      <c r="AB3" s="3"/>
      <c r="AC3" s="6" t="s">
        <v>36</v>
      </c>
      <c r="AD3" s="3"/>
      <c r="AE3" s="3"/>
      <c r="AF3" s="3"/>
      <c r="AG3" s="3"/>
      <c r="AI3" s="3"/>
      <c r="AJ3" s="3"/>
      <c r="AK3" s="3"/>
      <c r="AL3" s="6" t="s">
        <v>19</v>
      </c>
      <c r="AM3" s="3"/>
      <c r="AN3" s="3"/>
      <c r="AO3" s="3"/>
      <c r="AP3" s="3"/>
      <c r="AR3" s="3"/>
      <c r="AS3" s="3"/>
      <c r="AT3" s="3"/>
      <c r="AV3" s="3"/>
      <c r="AW3" s="3"/>
      <c r="AX3" s="3"/>
      <c r="AY3" s="3"/>
      <c r="AZ3" s="3"/>
      <c r="BA3" s="3"/>
      <c r="BB3" s="6" t="s">
        <v>19</v>
      </c>
      <c r="BC3" s="3"/>
      <c r="BD3" s="3"/>
      <c r="BE3" s="3"/>
      <c r="BF3" s="3"/>
      <c r="BH3" s="3"/>
      <c r="BI3" s="3"/>
      <c r="BJ3" s="3"/>
      <c r="BK3" s="3"/>
      <c r="BL3" s="3"/>
      <c r="BM3" s="3"/>
      <c r="BN3" s="6" t="s">
        <v>36</v>
      </c>
      <c r="BO3" s="3"/>
      <c r="BP3" s="3"/>
      <c r="BQ3" s="3"/>
      <c r="BR3" s="3"/>
    </row>
    <row r="4" spans="2:70" x14ac:dyDescent="0.25">
      <c r="J4" s="3"/>
      <c r="K4" s="3"/>
      <c r="L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2:70" ht="15" customHeight="1" x14ac:dyDescent="0.25">
      <c r="B5" s="23" t="s">
        <v>4</v>
      </c>
      <c r="C5" s="19"/>
      <c r="D5" s="20"/>
      <c r="E5" s="7"/>
      <c r="F5" s="23" t="s">
        <v>46</v>
      </c>
      <c r="G5" s="19"/>
      <c r="H5" s="20"/>
      <c r="I5" s="7"/>
      <c r="J5" s="19" t="s">
        <v>33</v>
      </c>
      <c r="K5" s="19"/>
      <c r="L5" s="20"/>
      <c r="M5" s="7"/>
      <c r="N5" s="23" t="s">
        <v>34</v>
      </c>
      <c r="O5" s="19"/>
      <c r="P5" s="19"/>
      <c r="Q5" s="19"/>
      <c r="R5" s="19"/>
      <c r="S5" s="19"/>
      <c r="T5" s="19"/>
      <c r="U5" s="20"/>
      <c r="V5" s="7"/>
      <c r="W5" s="23" t="s">
        <v>37</v>
      </c>
      <c r="X5" s="19"/>
      <c r="Y5" s="19"/>
      <c r="Z5" s="19"/>
      <c r="AA5" s="19"/>
      <c r="AB5" s="19"/>
      <c r="AC5" s="19"/>
      <c r="AD5" s="19"/>
      <c r="AE5" s="19"/>
      <c r="AF5" s="19"/>
      <c r="AG5" s="20"/>
      <c r="AH5" s="7"/>
      <c r="AI5" s="23" t="s">
        <v>17</v>
      </c>
      <c r="AJ5" s="19"/>
      <c r="AK5" s="19"/>
      <c r="AL5" s="19"/>
      <c r="AM5" s="19"/>
      <c r="AN5" s="19"/>
      <c r="AO5" s="19"/>
      <c r="AP5" s="20"/>
      <c r="AQ5" s="7"/>
      <c r="AR5" s="19" t="s">
        <v>18</v>
      </c>
      <c r="AS5" s="19"/>
      <c r="AT5" s="20"/>
      <c r="AU5" s="7"/>
      <c r="AV5" s="23" t="s">
        <v>38</v>
      </c>
      <c r="AW5" s="19"/>
      <c r="AX5" s="19"/>
      <c r="AY5" s="19"/>
      <c r="AZ5" s="19"/>
      <c r="BA5" s="19"/>
      <c r="BB5" s="19"/>
      <c r="BC5" s="19"/>
      <c r="BD5" s="19"/>
      <c r="BE5" s="19"/>
      <c r="BF5" s="20"/>
      <c r="BG5" s="7"/>
      <c r="BH5" s="23" t="s">
        <v>39</v>
      </c>
      <c r="BI5" s="19"/>
      <c r="BJ5" s="19"/>
      <c r="BK5" s="19"/>
      <c r="BL5" s="19"/>
      <c r="BM5" s="19"/>
      <c r="BN5" s="19"/>
      <c r="BO5" s="19"/>
      <c r="BP5" s="19"/>
      <c r="BQ5" s="19"/>
      <c r="BR5" s="20"/>
    </row>
    <row r="6" spans="2:70" x14ac:dyDescent="0.25">
      <c r="B6" s="24"/>
      <c r="C6" s="21"/>
      <c r="D6" s="22"/>
      <c r="E6" s="8"/>
      <c r="F6" s="24"/>
      <c r="G6" s="21"/>
      <c r="H6" s="22"/>
      <c r="I6" s="8"/>
      <c r="J6" s="21"/>
      <c r="K6" s="21"/>
      <c r="L6" s="22"/>
      <c r="M6" s="8"/>
      <c r="N6" s="24"/>
      <c r="O6" s="21"/>
      <c r="P6" s="21"/>
      <c r="Q6" s="21"/>
      <c r="R6" s="21"/>
      <c r="S6" s="21"/>
      <c r="T6" s="21"/>
      <c r="U6" s="22"/>
      <c r="V6" s="8"/>
      <c r="W6" s="24"/>
      <c r="X6" s="21"/>
      <c r="Y6" s="21"/>
      <c r="Z6" s="21"/>
      <c r="AA6" s="21"/>
      <c r="AB6" s="21"/>
      <c r="AC6" s="21"/>
      <c r="AD6" s="21"/>
      <c r="AE6" s="21"/>
      <c r="AF6" s="21"/>
      <c r="AG6" s="22"/>
      <c r="AH6" s="8"/>
      <c r="AI6" s="24"/>
      <c r="AJ6" s="21"/>
      <c r="AK6" s="21"/>
      <c r="AL6" s="21"/>
      <c r="AM6" s="21"/>
      <c r="AN6" s="21"/>
      <c r="AO6" s="21"/>
      <c r="AP6" s="22"/>
      <c r="AQ6" s="8"/>
      <c r="AR6" s="21"/>
      <c r="AS6" s="21"/>
      <c r="AT6" s="22"/>
      <c r="AU6" s="8"/>
      <c r="AV6" s="24"/>
      <c r="AW6" s="21"/>
      <c r="AX6" s="21"/>
      <c r="AY6" s="21"/>
      <c r="AZ6" s="21"/>
      <c r="BA6" s="21"/>
      <c r="BB6" s="21"/>
      <c r="BC6" s="21"/>
      <c r="BD6" s="21"/>
      <c r="BE6" s="21"/>
      <c r="BF6" s="22"/>
      <c r="BG6" s="8"/>
      <c r="BH6" s="24"/>
      <c r="BI6" s="21"/>
      <c r="BJ6" s="21"/>
      <c r="BK6" s="21"/>
      <c r="BL6" s="21"/>
      <c r="BM6" s="21"/>
      <c r="BN6" s="21"/>
      <c r="BO6" s="21"/>
      <c r="BP6" s="21"/>
      <c r="BQ6" s="21"/>
      <c r="BR6" s="22"/>
    </row>
    <row r="7" spans="2:70" ht="25.5" x14ac:dyDescent="0.25">
      <c r="B7" s="16" t="s">
        <v>5</v>
      </c>
      <c r="C7" s="16" t="s">
        <v>6</v>
      </c>
      <c r="D7" s="11" t="s">
        <v>15</v>
      </c>
      <c r="E7" s="9"/>
      <c r="F7" s="14" t="s">
        <v>7</v>
      </c>
      <c r="G7" s="14" t="s">
        <v>20</v>
      </c>
      <c r="H7" s="14" t="s">
        <v>16</v>
      </c>
      <c r="I7" s="9"/>
      <c r="J7" s="16" t="s">
        <v>31</v>
      </c>
      <c r="K7" s="11" t="s">
        <v>11</v>
      </c>
      <c r="L7" s="11" t="s">
        <v>12</v>
      </c>
      <c r="M7" s="9"/>
      <c r="N7" s="11" t="s">
        <v>8</v>
      </c>
      <c r="O7" s="11" t="s">
        <v>9</v>
      </c>
      <c r="P7" s="11" t="s">
        <v>10</v>
      </c>
      <c r="Q7" s="16" t="s">
        <v>13</v>
      </c>
      <c r="R7" s="11" t="s">
        <v>14</v>
      </c>
      <c r="S7" s="11" t="s">
        <v>10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35</v>
      </c>
      <c r="Z7" s="11" t="s">
        <v>8</v>
      </c>
      <c r="AA7" s="11" t="s">
        <v>9</v>
      </c>
      <c r="AB7" s="11" t="s">
        <v>10</v>
      </c>
      <c r="AC7" s="16" t="s">
        <v>13</v>
      </c>
      <c r="AD7" s="11" t="s">
        <v>14</v>
      </c>
      <c r="AE7" s="11" t="s">
        <v>10</v>
      </c>
      <c r="AF7" s="11" t="s">
        <v>11</v>
      </c>
      <c r="AG7" s="11" t="s">
        <v>12</v>
      </c>
      <c r="AH7" s="9"/>
      <c r="AI7" s="11" t="s">
        <v>8</v>
      </c>
      <c r="AJ7" s="11" t="s">
        <v>9</v>
      </c>
      <c r="AK7" s="11" t="s">
        <v>10</v>
      </c>
      <c r="AL7" s="16" t="s">
        <v>13</v>
      </c>
      <c r="AM7" s="11" t="s">
        <v>14</v>
      </c>
      <c r="AN7" s="11" t="s">
        <v>10</v>
      </c>
      <c r="AO7" s="11" t="s">
        <v>11</v>
      </c>
      <c r="AP7" s="11" t="s">
        <v>12</v>
      </c>
      <c r="AQ7" s="9"/>
      <c r="AR7" s="16" t="s">
        <v>13</v>
      </c>
      <c r="AS7" s="11" t="s">
        <v>11</v>
      </c>
      <c r="AT7" s="11" t="s">
        <v>12</v>
      </c>
      <c r="AU7" s="9"/>
      <c r="AV7" s="11" t="s">
        <v>8</v>
      </c>
      <c r="AW7" s="11" t="s">
        <v>9</v>
      </c>
      <c r="AX7" s="11" t="s">
        <v>35</v>
      </c>
      <c r="AY7" s="11" t="s">
        <v>8</v>
      </c>
      <c r="AZ7" s="11" t="s">
        <v>9</v>
      </c>
      <c r="BA7" s="11" t="s">
        <v>10</v>
      </c>
      <c r="BB7" s="16" t="s">
        <v>13</v>
      </c>
      <c r="BC7" s="11" t="s">
        <v>14</v>
      </c>
      <c r="BD7" s="11" t="s">
        <v>10</v>
      </c>
      <c r="BE7" s="11" t="s">
        <v>11</v>
      </c>
      <c r="BF7" s="11" t="s">
        <v>12</v>
      </c>
      <c r="BG7" s="9"/>
      <c r="BH7" s="11" t="s">
        <v>8</v>
      </c>
      <c r="BI7" s="11" t="s">
        <v>9</v>
      </c>
      <c r="BJ7" s="11" t="s">
        <v>35</v>
      </c>
      <c r="BK7" s="11" t="s">
        <v>8</v>
      </c>
      <c r="BL7" s="11" t="s">
        <v>9</v>
      </c>
      <c r="BM7" s="11" t="s">
        <v>10</v>
      </c>
      <c r="BN7" s="16" t="s">
        <v>13</v>
      </c>
      <c r="BO7" s="11" t="s">
        <v>14</v>
      </c>
      <c r="BP7" s="11" t="s">
        <v>10</v>
      </c>
      <c r="BQ7" s="11" t="s">
        <v>11</v>
      </c>
      <c r="BR7" s="11" t="s">
        <v>12</v>
      </c>
    </row>
    <row r="8" spans="2:70" x14ac:dyDescent="0.25">
      <c r="B8" s="7">
        <f>RANK(C8,C$8:C$16,0)</f>
        <v>1</v>
      </c>
      <c r="C8" s="7">
        <f>SUMIF($I$1:$BR$1,1,$I8:$BR8)</f>
        <v>635</v>
      </c>
      <c r="D8" s="7">
        <f>VLOOKUP(B8,'Место-баллы'!$A$3:$E$52,5,0)</f>
        <v>50</v>
      </c>
      <c r="E8" s="10"/>
      <c r="F8" s="10" t="s">
        <v>144</v>
      </c>
      <c r="G8" s="10" t="s">
        <v>76</v>
      </c>
      <c r="H8" s="15"/>
      <c r="I8" s="10"/>
      <c r="J8" s="7">
        <v>85</v>
      </c>
      <c r="K8" s="7">
        <f>RANK(J8,J$8:J$16,0)</f>
        <v>6</v>
      </c>
      <c r="L8" s="7">
        <f>VLOOKUP(K8,'Место-баллы'!$A$3:$E$52,2,0)</f>
        <v>75</v>
      </c>
      <c r="M8" s="10"/>
      <c r="N8" s="7">
        <v>11</v>
      </c>
      <c r="O8" s="7">
        <v>50</v>
      </c>
      <c r="P8" s="13">
        <f>TIME(0,N8,O8)</f>
        <v>8.2175925925925923E-3</v>
      </c>
      <c r="Q8" s="7">
        <v>295</v>
      </c>
      <c r="R8" s="7">
        <f>Q$2-Q8</f>
        <v>0</v>
      </c>
      <c r="S8" s="13">
        <f>P8+TIME(0,0,R8)</f>
        <v>8.2175925925925923E-3</v>
      </c>
      <c r="T8" s="7">
        <f>RANK(S8,S$8:S$16,1)</f>
        <v>1</v>
      </c>
      <c r="U8" s="7">
        <f>VLOOKUP(T8,'Место-баллы'!$A$3:$E$52,2,0)</f>
        <v>100</v>
      </c>
      <c r="V8" s="10"/>
      <c r="W8" s="7">
        <v>3</v>
      </c>
      <c r="X8" s="7">
        <v>50</v>
      </c>
      <c r="Y8" s="13">
        <f>TIME(0,W8,X8)</f>
        <v>2.662037037037037E-3</v>
      </c>
      <c r="Z8" s="7">
        <v>5</v>
      </c>
      <c r="AA8" s="7">
        <v>17</v>
      </c>
      <c r="AB8" s="13">
        <f>TIME(0,Z8,AA8)</f>
        <v>3.6689814814814814E-3</v>
      </c>
      <c r="AC8" s="7">
        <v>42</v>
      </c>
      <c r="AD8" s="7">
        <f>AC$2-AC8</f>
        <v>0</v>
      </c>
      <c r="AE8" s="13">
        <f>AB8+TIME(0,0,AD8)</f>
        <v>3.6689814814814814E-3</v>
      </c>
      <c r="AF8" s="7">
        <f>RANK(AE8,AE$8:AE$16,1)</f>
        <v>1</v>
      </c>
      <c r="AG8" s="7">
        <f>VLOOKUP(AF8,'Место-баллы'!$A$3:$E$52,2,0)</f>
        <v>100</v>
      </c>
      <c r="AH8" s="10"/>
      <c r="AI8" s="7">
        <v>6</v>
      </c>
      <c r="AJ8" s="7">
        <v>0</v>
      </c>
      <c r="AK8" s="13">
        <f>TIME(0,AI8,AJ8)</f>
        <v>4.1666666666666666E-3</v>
      </c>
      <c r="AL8" s="7">
        <v>1</v>
      </c>
      <c r="AM8" s="7">
        <f>AL$2-AL8</f>
        <v>0</v>
      </c>
      <c r="AN8" s="13">
        <f>AK8+TIME(0,0,AM8)</f>
        <v>4.1666666666666666E-3</v>
      </c>
      <c r="AO8" s="7">
        <f>RANK(AN8,AN$8:AN$16,1)</f>
        <v>1</v>
      </c>
      <c r="AP8" s="7">
        <f>VLOOKUP(AO8,'Место-баллы'!$A$3:$E$52,2,0)</f>
        <v>100</v>
      </c>
      <c r="AQ8" s="10"/>
      <c r="AR8" s="7">
        <v>159</v>
      </c>
      <c r="AS8" s="7">
        <f>RANK(AR8,AR$8:AR$16,0)</f>
        <v>2</v>
      </c>
      <c r="AT8" s="7">
        <f>VLOOKUP(AS8,'Место-баллы'!$A$3:$E$52,2,0)</f>
        <v>95</v>
      </c>
      <c r="AU8" s="10"/>
      <c r="AV8" s="7">
        <v>6</v>
      </c>
      <c r="AW8" s="7">
        <v>35</v>
      </c>
      <c r="AX8" s="13">
        <f>TIME(0,AV8,AW8)</f>
        <v>4.5717592592592589E-3</v>
      </c>
      <c r="AY8" s="7">
        <v>7</v>
      </c>
      <c r="AZ8" s="7">
        <v>26</v>
      </c>
      <c r="BA8" s="13">
        <f>TIME(0,AY8,AZ8)</f>
        <v>5.162037037037037E-3</v>
      </c>
      <c r="BB8" s="7">
        <v>74</v>
      </c>
      <c r="BC8" s="7">
        <f>BB$2-BB8</f>
        <v>0</v>
      </c>
      <c r="BD8" s="13">
        <f>BA8+TIME(0,0,BC8)</f>
        <v>5.162037037037037E-3</v>
      </c>
      <c r="BE8" s="7">
        <f>RANK(BD8,BD$8:BD$16,1)</f>
        <v>5</v>
      </c>
      <c r="BF8" s="7">
        <f>VLOOKUP(BE8,'Место-баллы'!$A$3:$E$52,2,0)</f>
        <v>80</v>
      </c>
      <c r="BG8" s="10"/>
      <c r="BH8" s="7">
        <v>4</v>
      </c>
      <c r="BI8" s="7">
        <v>13</v>
      </c>
      <c r="BJ8" s="13">
        <f>TIME(0,BH8,BI8)</f>
        <v>2.9282407407407408E-3</v>
      </c>
      <c r="BK8" s="7">
        <v>7</v>
      </c>
      <c r="BL8" s="7">
        <v>5</v>
      </c>
      <c r="BM8" s="13">
        <f>TIME(0,BK8,BL8)</f>
        <v>4.9189814814814816E-3</v>
      </c>
      <c r="BN8" s="7">
        <v>70</v>
      </c>
      <c r="BO8" s="7">
        <f>BN$2-BN8</f>
        <v>2</v>
      </c>
      <c r="BP8" s="13">
        <f>BM8+TIME(0,0,BO8)</f>
        <v>4.9421296296296297E-3</v>
      </c>
      <c r="BQ8" s="7">
        <f>RANK(BP8,BP$8:BP$16,1)</f>
        <v>4</v>
      </c>
      <c r="BR8" s="7">
        <f>VLOOKUP(BQ8,'Место-баллы'!$A$3:$E$52,2,0)</f>
        <v>85</v>
      </c>
    </row>
    <row r="9" spans="2:70" x14ac:dyDescent="0.25">
      <c r="B9" s="7">
        <v>2</v>
      </c>
      <c r="C9" s="7">
        <f>SUMIF($I$1:$BR$1,1,$I9:$BR9)</f>
        <v>635</v>
      </c>
      <c r="D9" s="7">
        <f>VLOOKUP(B9,'Место-баллы'!$A$3:$E$52,5,0)</f>
        <v>48</v>
      </c>
      <c r="E9" s="10"/>
      <c r="F9" s="10" t="s">
        <v>141</v>
      </c>
      <c r="G9" s="10" t="s">
        <v>54</v>
      </c>
      <c r="H9" s="15"/>
      <c r="I9" s="10"/>
      <c r="J9" s="7">
        <v>108</v>
      </c>
      <c r="K9" s="7">
        <f>RANK(J9,J$8:J$16,0)</f>
        <v>1</v>
      </c>
      <c r="L9" s="7">
        <f>VLOOKUP(K9,'Место-баллы'!$A$3:$E$52,2,0)</f>
        <v>100</v>
      </c>
      <c r="M9" s="10"/>
      <c r="N9" s="7">
        <v>12</v>
      </c>
      <c r="O9" s="7">
        <v>5</v>
      </c>
      <c r="P9" s="13">
        <f>TIME(0,N9,O9)</f>
        <v>8.3912037037037045E-3</v>
      </c>
      <c r="Q9" s="7">
        <f>195+26</f>
        <v>221</v>
      </c>
      <c r="R9" s="7">
        <f>Q$2-Q9</f>
        <v>74</v>
      </c>
      <c r="S9" s="13">
        <f>P9+TIME(0,0,R9)</f>
        <v>9.2476851851851852E-3</v>
      </c>
      <c r="T9" s="7">
        <f>RANK(S9,S$8:S$16,1)</f>
        <v>3</v>
      </c>
      <c r="U9" s="7">
        <f>VLOOKUP(T9,'Место-баллы'!$A$3:$E$52,2,0)</f>
        <v>90</v>
      </c>
      <c r="V9" s="10"/>
      <c r="W9" s="7">
        <v>3</v>
      </c>
      <c r="X9" s="7">
        <v>53</v>
      </c>
      <c r="Y9" s="13">
        <f>TIME(0,W9,X9)</f>
        <v>2.6967592592592594E-3</v>
      </c>
      <c r="Z9" s="7">
        <v>5</v>
      </c>
      <c r="AA9" s="7">
        <v>42</v>
      </c>
      <c r="AB9" s="13">
        <f>TIME(0,Z9,AA9)</f>
        <v>3.9583333333333337E-3</v>
      </c>
      <c r="AC9" s="7">
        <v>42</v>
      </c>
      <c r="AD9" s="7">
        <f>AC$2-AC9</f>
        <v>0</v>
      </c>
      <c r="AE9" s="13">
        <f>AB9+TIME(0,0,AD9)</f>
        <v>3.9583333333333337E-3</v>
      </c>
      <c r="AF9" s="7">
        <f>RANK(AE9,AE$8:AE$16,1)</f>
        <v>5</v>
      </c>
      <c r="AG9" s="7">
        <f>VLOOKUP(AF9,'Место-баллы'!$A$3:$E$52,2,0)</f>
        <v>80</v>
      </c>
      <c r="AH9" s="10"/>
      <c r="AI9" s="7">
        <v>6</v>
      </c>
      <c r="AJ9" s="7">
        <v>31</v>
      </c>
      <c r="AK9" s="13">
        <f>TIME(0,AI9,AJ9)</f>
        <v>4.5254629629629629E-3</v>
      </c>
      <c r="AL9" s="7">
        <v>1</v>
      </c>
      <c r="AM9" s="7">
        <f>AL$2-AL9</f>
        <v>0</v>
      </c>
      <c r="AN9" s="13">
        <f>AK9+TIME(0,0,AM9)</f>
        <v>4.5254629629629629E-3</v>
      </c>
      <c r="AO9" s="7">
        <f>RANK(AN9,AN$8:AN$16,1)</f>
        <v>4</v>
      </c>
      <c r="AP9" s="7">
        <f>VLOOKUP(AO9,'Место-баллы'!$A$3:$E$52,2,0)</f>
        <v>85</v>
      </c>
      <c r="AQ9" s="10"/>
      <c r="AR9" s="7">
        <v>157</v>
      </c>
      <c r="AS9" s="7">
        <f>RANK(AR9,AR$8:AR$16,0)</f>
        <v>3</v>
      </c>
      <c r="AT9" s="7">
        <f>VLOOKUP(AS9,'Место-баллы'!$A$3:$E$52,2,0)</f>
        <v>90</v>
      </c>
      <c r="AU9" s="10"/>
      <c r="AV9" s="7"/>
      <c r="AW9" s="7"/>
      <c r="AX9" s="13"/>
      <c r="AY9" s="7">
        <v>6</v>
      </c>
      <c r="AZ9" s="7">
        <v>9</v>
      </c>
      <c r="BA9" s="13">
        <f>TIME(0,AY9,AZ9)</f>
        <v>4.2708333333333331E-3</v>
      </c>
      <c r="BB9" s="7">
        <v>74</v>
      </c>
      <c r="BC9" s="7">
        <f>BB$2-BB9</f>
        <v>0</v>
      </c>
      <c r="BD9" s="13">
        <f>BA9+TIME(0,0,BC9)</f>
        <v>4.2708333333333331E-3</v>
      </c>
      <c r="BE9" s="7">
        <f>RANK(BD9,BD$8:BD$16,1)</f>
        <v>2</v>
      </c>
      <c r="BF9" s="7">
        <f>VLOOKUP(BE9,'Место-баллы'!$A$3:$E$52,2,0)</f>
        <v>95</v>
      </c>
      <c r="BG9" s="10"/>
      <c r="BH9" s="7">
        <v>4</v>
      </c>
      <c r="BI9" s="7">
        <v>28</v>
      </c>
      <c r="BJ9" s="13">
        <f>TIME(0,BH9,BI9)</f>
        <v>3.1018518518518517E-3</v>
      </c>
      <c r="BK9" s="7">
        <v>6</v>
      </c>
      <c r="BL9" s="7">
        <v>31</v>
      </c>
      <c r="BM9" s="13">
        <f>TIME(0,BK9,BL9)</f>
        <v>4.5254629629629629E-3</v>
      </c>
      <c r="BN9" s="7">
        <v>72</v>
      </c>
      <c r="BO9" s="7">
        <f>BN$2-BN9</f>
        <v>0</v>
      </c>
      <c r="BP9" s="13">
        <f>BM9+TIME(0,0,BO9)</f>
        <v>4.5254629629629629E-3</v>
      </c>
      <c r="BQ9" s="7">
        <f>RANK(BP9,BP$8:BP$16,1)</f>
        <v>2</v>
      </c>
      <c r="BR9" s="7">
        <f>VLOOKUP(BQ9,'Место-баллы'!$A$3:$E$52,2,0)</f>
        <v>95</v>
      </c>
    </row>
    <row r="10" spans="2:70" x14ac:dyDescent="0.25">
      <c r="B10" s="7">
        <f>RANK(C10,C$8:C$16,0)</f>
        <v>3</v>
      </c>
      <c r="C10" s="7">
        <f>SUMIF($I$1:$BR$1,1,$I10:$BR10)</f>
        <v>619</v>
      </c>
      <c r="D10" s="7">
        <f>VLOOKUP(B10,'Место-баллы'!$A$3:$E$52,5,0)</f>
        <v>46</v>
      </c>
      <c r="E10" s="10"/>
      <c r="F10" s="10" t="s">
        <v>150</v>
      </c>
      <c r="G10" s="10" t="s">
        <v>29</v>
      </c>
      <c r="H10" s="15"/>
      <c r="I10" s="10"/>
      <c r="J10" s="7">
        <v>100</v>
      </c>
      <c r="K10" s="7">
        <f>RANK(J10,J$8:J$16,0)</f>
        <v>2</v>
      </c>
      <c r="L10" s="7">
        <f>VLOOKUP(K10,'Место-баллы'!$A$3:$E$52,2,0)</f>
        <v>95</v>
      </c>
      <c r="M10" s="10"/>
      <c r="N10" s="7">
        <v>12</v>
      </c>
      <c r="O10" s="7">
        <v>5</v>
      </c>
      <c r="P10" s="13">
        <f>TIME(0,N10,O10)</f>
        <v>8.3912037037037045E-3</v>
      </c>
      <c r="Q10" s="7">
        <f>195+33</f>
        <v>228</v>
      </c>
      <c r="R10" s="7">
        <f>Q$2-Q10</f>
        <v>67</v>
      </c>
      <c r="S10" s="13">
        <f>P10+TIME(0,0,R10)</f>
        <v>9.1666666666666667E-3</v>
      </c>
      <c r="T10" s="7">
        <f>RANK(S10,S$8:S$16,1)</f>
        <v>2</v>
      </c>
      <c r="U10" s="7">
        <f>VLOOKUP(T10,'Место-баллы'!$A$3:$E$52,2,0)</f>
        <v>95</v>
      </c>
      <c r="V10" s="10"/>
      <c r="W10" s="7">
        <v>4</v>
      </c>
      <c r="X10" s="7">
        <v>26</v>
      </c>
      <c r="Y10" s="13">
        <f>TIME(0,W10,X10)</f>
        <v>3.0787037037037037E-3</v>
      </c>
      <c r="Z10" s="7">
        <v>6</v>
      </c>
      <c r="AA10" s="7">
        <v>25</v>
      </c>
      <c r="AB10" s="13">
        <f>TIME(0,Z10,AA10)</f>
        <v>4.4560185185185189E-3</v>
      </c>
      <c r="AC10" s="7">
        <v>42</v>
      </c>
      <c r="AD10" s="7">
        <f>AC$2-AC10</f>
        <v>0</v>
      </c>
      <c r="AE10" s="13">
        <f>AB10+TIME(0,0,AD10)</f>
        <v>4.4560185185185189E-3</v>
      </c>
      <c r="AF10" s="7">
        <f>RANK(AE10,AE$8:AE$16,1)</f>
        <v>9</v>
      </c>
      <c r="AG10" s="7">
        <f>VLOOKUP(AF10,'Место-баллы'!$A$3:$E$52,2,0)</f>
        <v>69</v>
      </c>
      <c r="AH10" s="10"/>
      <c r="AI10" s="7">
        <v>6</v>
      </c>
      <c r="AJ10" s="7">
        <v>32</v>
      </c>
      <c r="AK10" s="13">
        <f>TIME(0,AI10,AJ10)</f>
        <v>4.5370370370370373E-3</v>
      </c>
      <c r="AL10" s="7">
        <v>1</v>
      </c>
      <c r="AM10" s="7">
        <f>AL$2-AL10</f>
        <v>0</v>
      </c>
      <c r="AN10" s="13">
        <f>AK10+TIME(0,0,AM10)</f>
        <v>4.5370370370370373E-3</v>
      </c>
      <c r="AO10" s="7">
        <f>RANK(AN10,AN$8:AN$16,1)</f>
        <v>5</v>
      </c>
      <c r="AP10" s="7">
        <f>VLOOKUP(AO10,'Место-баллы'!$A$3:$E$52,2,0)</f>
        <v>80</v>
      </c>
      <c r="AQ10" s="10"/>
      <c r="AR10" s="7">
        <v>138</v>
      </c>
      <c r="AS10" s="7">
        <f>RANK(AR10,AR$8:AR$16,0)</f>
        <v>5</v>
      </c>
      <c r="AT10" s="7">
        <f>VLOOKUP(AS10,'Место-баллы'!$A$3:$E$52,2,0)</f>
        <v>80</v>
      </c>
      <c r="AU10" s="10"/>
      <c r="AV10" s="7">
        <v>4</v>
      </c>
      <c r="AW10" s="7">
        <v>29</v>
      </c>
      <c r="AX10" s="13">
        <f>TIME(0,AV10,AW10)</f>
        <v>3.1134259259259257E-3</v>
      </c>
      <c r="AY10" s="7">
        <v>5</v>
      </c>
      <c r="AZ10" s="7">
        <v>22</v>
      </c>
      <c r="BA10" s="13">
        <f>TIME(0,AY10,AZ10)</f>
        <v>3.7268518518518519E-3</v>
      </c>
      <c r="BB10" s="7">
        <v>74</v>
      </c>
      <c r="BC10" s="7">
        <f>BB$2-BB10</f>
        <v>0</v>
      </c>
      <c r="BD10" s="13">
        <f>BA10+TIME(0,0,BC10)</f>
        <v>3.7268518518518519E-3</v>
      </c>
      <c r="BE10" s="7">
        <f>RANK(BD10,BD$8:BD$16,1)</f>
        <v>1</v>
      </c>
      <c r="BF10" s="7">
        <f>VLOOKUP(BE10,'Место-баллы'!$A$3:$E$52,2,0)</f>
        <v>100</v>
      </c>
      <c r="BG10" s="10"/>
      <c r="BH10" s="7">
        <v>4</v>
      </c>
      <c r="BI10" s="7">
        <v>2</v>
      </c>
      <c r="BJ10" s="13">
        <f>TIME(0,BH10,BI10)</f>
        <v>2.8009259259259259E-3</v>
      </c>
      <c r="BK10" s="7">
        <v>4</v>
      </c>
      <c r="BL10" s="7">
        <v>42</v>
      </c>
      <c r="BM10" s="13">
        <f>TIME(0,BK10,BL10)</f>
        <v>3.2638888888888891E-3</v>
      </c>
      <c r="BN10" s="7">
        <v>72</v>
      </c>
      <c r="BO10" s="7">
        <f>BN$2-BN10</f>
        <v>0</v>
      </c>
      <c r="BP10" s="13">
        <f>BM10+TIME(0,0,BO10)</f>
        <v>3.2638888888888891E-3</v>
      </c>
      <c r="BQ10" s="7">
        <f>RANK(BP10,BP$8:BP$16,1)</f>
        <v>1</v>
      </c>
      <c r="BR10" s="7">
        <f>VLOOKUP(BQ10,'Место-баллы'!$A$3:$E$52,2,0)</f>
        <v>100</v>
      </c>
    </row>
    <row r="11" spans="2:70" x14ac:dyDescent="0.25">
      <c r="B11" s="7">
        <f>RANK(C11,C$8:C$16,0)</f>
        <v>4</v>
      </c>
      <c r="C11" s="7">
        <f>SUMIF($I$1:$BR$1,1,$I11:$BR11)</f>
        <v>593</v>
      </c>
      <c r="D11" s="7">
        <f>VLOOKUP(B11,'Место-баллы'!$A$3:$E$52,5,0)</f>
        <v>44</v>
      </c>
      <c r="E11" s="10"/>
      <c r="F11" s="10" t="s">
        <v>148</v>
      </c>
      <c r="G11" s="10" t="s">
        <v>27</v>
      </c>
      <c r="H11" s="15"/>
      <c r="I11" s="10"/>
      <c r="J11" s="7">
        <v>87</v>
      </c>
      <c r="K11" s="7">
        <f>RANK(J11,J$8:J$16,0)</f>
        <v>5</v>
      </c>
      <c r="L11" s="7">
        <f>VLOOKUP(K11,'Место-баллы'!$A$3:$E$52,2,0)</f>
        <v>80</v>
      </c>
      <c r="M11" s="10"/>
      <c r="N11" s="7">
        <v>12</v>
      </c>
      <c r="O11" s="7">
        <v>5</v>
      </c>
      <c r="P11" s="13">
        <f>TIME(0,N11,O11)</f>
        <v>8.3912037037037045E-3</v>
      </c>
      <c r="Q11" s="7">
        <v>166</v>
      </c>
      <c r="R11" s="7">
        <f>Q$2-Q11</f>
        <v>129</v>
      </c>
      <c r="S11" s="13">
        <f>P11+TIME(0,0,R11)</f>
        <v>9.8842592592592593E-3</v>
      </c>
      <c r="T11" s="7">
        <f>RANK(S11,S$8:S$16,1)</f>
        <v>6</v>
      </c>
      <c r="U11" s="7">
        <f>VLOOKUP(T11,'Место-баллы'!$A$3:$E$52,2,0)</f>
        <v>75</v>
      </c>
      <c r="V11" s="10"/>
      <c r="W11" s="7">
        <v>3</v>
      </c>
      <c r="X11" s="7">
        <v>55</v>
      </c>
      <c r="Y11" s="13">
        <f>TIME(0,W11,X11)</f>
        <v>2.7199074074074074E-3</v>
      </c>
      <c r="Z11" s="7">
        <v>5</v>
      </c>
      <c r="AA11" s="7">
        <v>36</v>
      </c>
      <c r="AB11" s="13">
        <f>TIME(0,Z11,AA11)</f>
        <v>3.8888888888888888E-3</v>
      </c>
      <c r="AC11" s="7">
        <v>42</v>
      </c>
      <c r="AD11" s="7">
        <f>AC$2-AC11</f>
        <v>0</v>
      </c>
      <c r="AE11" s="13">
        <f>AB11+TIME(0,0,AD11)</f>
        <v>3.8888888888888888E-3</v>
      </c>
      <c r="AF11" s="7">
        <f>RANK(AE11,AE$8:AE$16,1)</f>
        <v>4</v>
      </c>
      <c r="AG11" s="7">
        <f>VLOOKUP(AF11,'Место-баллы'!$A$3:$E$52,2,0)</f>
        <v>85</v>
      </c>
      <c r="AH11" s="10"/>
      <c r="AI11" s="7">
        <v>6</v>
      </c>
      <c r="AJ11" s="7">
        <v>9</v>
      </c>
      <c r="AK11" s="13">
        <f>TIME(0,AI11,AJ11)</f>
        <v>4.2708333333333331E-3</v>
      </c>
      <c r="AL11" s="7">
        <v>1</v>
      </c>
      <c r="AM11" s="7">
        <f>AL$2-AL11</f>
        <v>0</v>
      </c>
      <c r="AN11" s="13">
        <f>AK11+TIME(0,0,AM11)</f>
        <v>4.2708333333333331E-3</v>
      </c>
      <c r="AO11" s="7">
        <f>RANK(AN11,AN$8:AN$16,1)</f>
        <v>2</v>
      </c>
      <c r="AP11" s="7">
        <f>VLOOKUP(AO11,'Место-баллы'!$A$3:$E$52,2,0)</f>
        <v>95</v>
      </c>
      <c r="AQ11" s="10"/>
      <c r="AR11" s="7">
        <v>165</v>
      </c>
      <c r="AS11" s="7">
        <f>RANK(AR11,AR$8:AR$16,0)</f>
        <v>1</v>
      </c>
      <c r="AT11" s="7">
        <f>VLOOKUP(AS11,'Место-баллы'!$A$3:$E$52,2,0)</f>
        <v>100</v>
      </c>
      <c r="AU11" s="10"/>
      <c r="AV11" s="7">
        <v>6</v>
      </c>
      <c r="AW11" s="7">
        <v>15</v>
      </c>
      <c r="AX11" s="13">
        <f>TIME(0,AV11,AW11)</f>
        <v>4.340277777777778E-3</v>
      </c>
      <c r="AY11" s="7">
        <v>6</v>
      </c>
      <c r="AZ11" s="7">
        <v>56</v>
      </c>
      <c r="BA11" s="13">
        <f>TIME(0,AY11,AZ11)</f>
        <v>4.8148148148148152E-3</v>
      </c>
      <c r="BB11" s="7">
        <v>74</v>
      </c>
      <c r="BC11" s="7">
        <f>BB$2-BB11</f>
        <v>0</v>
      </c>
      <c r="BD11" s="13">
        <f>BA11+TIME(0,0,BC11)</f>
        <v>4.8148148148148152E-3</v>
      </c>
      <c r="BE11" s="7">
        <f>RANK(BD11,BD$8:BD$16,1)</f>
        <v>4</v>
      </c>
      <c r="BF11" s="7">
        <f>VLOOKUP(BE11,'Место-баллы'!$A$3:$E$52,2,0)</f>
        <v>85</v>
      </c>
      <c r="BG11" s="10"/>
      <c r="BH11" s="7">
        <v>6</v>
      </c>
      <c r="BI11" s="7">
        <v>29</v>
      </c>
      <c r="BJ11" s="13">
        <f>TIME(0,BH11,BI11)</f>
        <v>4.5023148148148149E-3</v>
      </c>
      <c r="BK11" s="7">
        <v>7</v>
      </c>
      <c r="BL11" s="7">
        <v>5</v>
      </c>
      <c r="BM11" s="13">
        <f>TIME(0,BK11,BL11)</f>
        <v>4.9189814814814816E-3</v>
      </c>
      <c r="BN11" s="7">
        <v>68</v>
      </c>
      <c r="BO11" s="7">
        <f>BN$2-BN11</f>
        <v>4</v>
      </c>
      <c r="BP11" s="13">
        <f>BM11+TIME(0,0,BO11)</f>
        <v>4.9652777777777777E-3</v>
      </c>
      <c r="BQ11" s="7">
        <v>7</v>
      </c>
      <c r="BR11" s="7">
        <f>VLOOKUP(BQ11,'Место-баллы'!$A$3:$E$52,2,0)</f>
        <v>73</v>
      </c>
    </row>
    <row r="12" spans="2:70" x14ac:dyDescent="0.25">
      <c r="B12" s="7">
        <f>RANK(C12,C$8:C$16,0)</f>
        <v>5</v>
      </c>
      <c r="C12" s="7">
        <f>SUMIF($I$1:$BR$1,1,$I12:$BR12)</f>
        <v>591</v>
      </c>
      <c r="D12" s="7">
        <f>VLOOKUP(B12,'Место-баллы'!$A$3:$E$52,5,0)</f>
        <v>42</v>
      </c>
      <c r="E12" s="10"/>
      <c r="F12" s="10" t="s">
        <v>145</v>
      </c>
      <c r="G12" s="10" t="s">
        <v>146</v>
      </c>
      <c r="H12" s="15"/>
      <c r="I12" s="10"/>
      <c r="J12" s="7">
        <v>82</v>
      </c>
      <c r="K12" s="7">
        <f>RANK(J12,J$8:J$16,0)</f>
        <v>8</v>
      </c>
      <c r="L12" s="7">
        <f>VLOOKUP(K12,'Место-баллы'!$A$3:$E$52,2,0)</f>
        <v>71</v>
      </c>
      <c r="M12" s="10"/>
      <c r="N12" s="7">
        <v>12</v>
      </c>
      <c r="O12" s="7">
        <v>5</v>
      </c>
      <c r="P12" s="13">
        <f>TIME(0,N12,O12)</f>
        <v>8.3912037037037045E-3</v>
      </c>
      <c r="Q12" s="7">
        <f>195+14</f>
        <v>209</v>
      </c>
      <c r="R12" s="7">
        <f>Q$2-Q12</f>
        <v>86</v>
      </c>
      <c r="S12" s="13">
        <f>P12+TIME(0,0,R12)</f>
        <v>9.386574074074075E-3</v>
      </c>
      <c r="T12" s="7">
        <f>RANK(S12,S$8:S$16,1)</f>
        <v>4</v>
      </c>
      <c r="U12" s="7">
        <f>VLOOKUP(T12,'Место-баллы'!$A$3:$E$52,2,0)</f>
        <v>85</v>
      </c>
      <c r="V12" s="10"/>
      <c r="W12" s="7">
        <v>3</v>
      </c>
      <c r="X12" s="7">
        <v>46</v>
      </c>
      <c r="Y12" s="13">
        <f>TIME(0,W12,X12)</f>
        <v>2.6157407407407405E-3</v>
      </c>
      <c r="Z12" s="7">
        <v>5</v>
      </c>
      <c r="AA12" s="7">
        <v>23</v>
      </c>
      <c r="AB12" s="13">
        <f>TIME(0,Z12,AA12)</f>
        <v>3.7384259259259259E-3</v>
      </c>
      <c r="AC12" s="7">
        <v>42</v>
      </c>
      <c r="AD12" s="7">
        <f>AC$2-AC12</f>
        <v>0</v>
      </c>
      <c r="AE12" s="13">
        <f>AB12+TIME(0,0,AD12)</f>
        <v>3.7384259259259259E-3</v>
      </c>
      <c r="AF12" s="7">
        <f>RANK(AE12,AE$8:AE$16,1)</f>
        <v>2</v>
      </c>
      <c r="AG12" s="7">
        <f>VLOOKUP(AF12,'Место-баллы'!$A$3:$E$52,2,0)</f>
        <v>95</v>
      </c>
      <c r="AH12" s="10"/>
      <c r="AI12" s="7">
        <v>6</v>
      </c>
      <c r="AJ12" s="7">
        <v>33</v>
      </c>
      <c r="AK12" s="13">
        <f>TIME(0,AI12,AJ12)</f>
        <v>4.5486111111111109E-3</v>
      </c>
      <c r="AL12" s="7">
        <v>1</v>
      </c>
      <c r="AM12" s="7">
        <f>AL$2-AL12</f>
        <v>0</v>
      </c>
      <c r="AN12" s="13">
        <f>AK12+TIME(0,0,AM12)</f>
        <v>4.5486111111111109E-3</v>
      </c>
      <c r="AO12" s="7">
        <f>RANK(AN12,AN$8:AN$16,1)</f>
        <v>6</v>
      </c>
      <c r="AP12" s="7">
        <f>VLOOKUP(AO12,'Место-баллы'!$A$3:$E$52,2,0)</f>
        <v>75</v>
      </c>
      <c r="AQ12" s="10"/>
      <c r="AR12" s="7">
        <v>152</v>
      </c>
      <c r="AS12" s="7">
        <f>RANK(AR12,AR$8:AR$16,0)</f>
        <v>4</v>
      </c>
      <c r="AT12" s="7">
        <f>VLOOKUP(AS12,'Место-баллы'!$A$3:$E$52,2,0)</f>
        <v>85</v>
      </c>
      <c r="AU12" s="10"/>
      <c r="AV12" s="7"/>
      <c r="AW12" s="7"/>
      <c r="AX12" s="13"/>
      <c r="AY12" s="7">
        <v>6</v>
      </c>
      <c r="AZ12" s="7">
        <v>21</v>
      </c>
      <c r="BA12" s="13">
        <f>TIME(0,AY12,AZ12)</f>
        <v>4.409722222222222E-3</v>
      </c>
      <c r="BB12" s="7">
        <v>74</v>
      </c>
      <c r="BC12" s="7">
        <f>BB$2-BB12</f>
        <v>0</v>
      </c>
      <c r="BD12" s="13">
        <f>BA12+TIME(0,0,BC12)</f>
        <v>4.409722222222222E-3</v>
      </c>
      <c r="BE12" s="7">
        <f>RANK(BD12,BD$8:BD$16,1)</f>
        <v>3</v>
      </c>
      <c r="BF12" s="7">
        <f>VLOOKUP(BE12,'Место-баллы'!$A$3:$E$52,2,0)</f>
        <v>90</v>
      </c>
      <c r="BG12" s="10"/>
      <c r="BH12" s="7">
        <v>4</v>
      </c>
      <c r="BI12" s="7">
        <v>43</v>
      </c>
      <c r="BJ12" s="13">
        <f>TIME(0,BH12,BI12)</f>
        <v>3.2754629629629631E-3</v>
      </c>
      <c r="BK12" s="7">
        <v>6</v>
      </c>
      <c r="BL12" s="7">
        <v>34</v>
      </c>
      <c r="BM12" s="13">
        <f>TIME(0,BK12,BL12)</f>
        <v>4.5601851851851853E-3</v>
      </c>
      <c r="BN12" s="7">
        <v>72</v>
      </c>
      <c r="BO12" s="7">
        <f>BN$2-BN12</f>
        <v>0</v>
      </c>
      <c r="BP12" s="13">
        <f>BM12+TIME(0,0,BO12)</f>
        <v>4.5601851851851853E-3</v>
      </c>
      <c r="BQ12" s="7">
        <f>RANK(BP12,BP$8:BP$16,1)</f>
        <v>3</v>
      </c>
      <c r="BR12" s="7">
        <f>VLOOKUP(BQ12,'Место-баллы'!$A$3:$E$52,2,0)</f>
        <v>90</v>
      </c>
    </row>
    <row r="13" spans="2:70" x14ac:dyDescent="0.25">
      <c r="B13" s="7">
        <f>RANK(C13,C$8:C$16,0)</f>
        <v>6</v>
      </c>
      <c r="C13" s="7">
        <f>SUMIF($I$1:$BR$1,1,$I13:$BR13)</f>
        <v>533</v>
      </c>
      <c r="D13" s="7">
        <f>VLOOKUP(B13,'Место-баллы'!$A$3:$E$52,5,0)</f>
        <v>41</v>
      </c>
      <c r="E13" s="10"/>
      <c r="F13" s="10" t="s">
        <v>142</v>
      </c>
      <c r="G13" s="10" t="s">
        <v>143</v>
      </c>
      <c r="H13" s="15"/>
      <c r="I13" s="10"/>
      <c r="J13" s="7">
        <v>95</v>
      </c>
      <c r="K13" s="7">
        <f>RANK(J13,J$8:J$16,0)</f>
        <v>3</v>
      </c>
      <c r="L13" s="7">
        <f>VLOOKUP(K13,'Место-баллы'!$A$3:$E$52,2,0)</f>
        <v>90</v>
      </c>
      <c r="M13" s="10"/>
      <c r="N13" s="7">
        <v>12</v>
      </c>
      <c r="O13" s="7">
        <v>5</v>
      </c>
      <c r="P13" s="13">
        <f>TIME(0,N13,O13)</f>
        <v>8.3912037037037045E-3</v>
      </c>
      <c r="Q13" s="7">
        <v>149</v>
      </c>
      <c r="R13" s="7">
        <f>Q$2-Q13</f>
        <v>146</v>
      </c>
      <c r="S13" s="13">
        <f>P13+TIME(0,0,R13)</f>
        <v>1.0081018518518519E-2</v>
      </c>
      <c r="T13" s="7">
        <f>RANK(S13,S$8:S$16,1)</f>
        <v>9</v>
      </c>
      <c r="U13" s="7">
        <f>VLOOKUP(T13,'Место-баллы'!$A$3:$E$52,2,0)</f>
        <v>69</v>
      </c>
      <c r="V13" s="10"/>
      <c r="W13" s="7">
        <v>4</v>
      </c>
      <c r="X13" s="7">
        <v>39</v>
      </c>
      <c r="Y13" s="13">
        <f>TIME(0,W13,X13)</f>
        <v>3.2291666666666666E-3</v>
      </c>
      <c r="Z13" s="7">
        <v>6</v>
      </c>
      <c r="AA13" s="7">
        <v>21</v>
      </c>
      <c r="AB13" s="13">
        <f>TIME(0,Z13,AA13)</f>
        <v>4.409722222222222E-3</v>
      </c>
      <c r="AC13" s="7">
        <v>42</v>
      </c>
      <c r="AD13" s="7">
        <f>AC$2-AC13</f>
        <v>0</v>
      </c>
      <c r="AE13" s="13">
        <f>AB13+TIME(0,0,AD13)</f>
        <v>4.409722222222222E-3</v>
      </c>
      <c r="AF13" s="7">
        <f>RANK(AE13,AE$8:AE$16,1)</f>
        <v>8</v>
      </c>
      <c r="AG13" s="7">
        <f>VLOOKUP(AF13,'Место-баллы'!$A$3:$E$52,2,0)</f>
        <v>71</v>
      </c>
      <c r="AH13" s="10"/>
      <c r="AI13" s="7">
        <v>6</v>
      </c>
      <c r="AJ13" s="7">
        <v>21</v>
      </c>
      <c r="AK13" s="13">
        <f>TIME(0,AI13,AJ13)</f>
        <v>4.409722222222222E-3</v>
      </c>
      <c r="AL13" s="7">
        <v>1</v>
      </c>
      <c r="AM13" s="7">
        <f>AL$2-AL13</f>
        <v>0</v>
      </c>
      <c r="AN13" s="13">
        <f>AK13+TIME(0,0,AM13)</f>
        <v>4.409722222222222E-3</v>
      </c>
      <c r="AO13" s="7">
        <f>RANK(AN13,AN$8:AN$16,1)</f>
        <v>3</v>
      </c>
      <c r="AP13" s="7">
        <f>VLOOKUP(AO13,'Место-баллы'!$A$3:$E$52,2,0)</f>
        <v>90</v>
      </c>
      <c r="AQ13" s="10"/>
      <c r="AR13" s="7">
        <v>117</v>
      </c>
      <c r="AS13" s="7">
        <f>RANK(AR13,AR$8:AR$16,0)</f>
        <v>9</v>
      </c>
      <c r="AT13" s="7">
        <f>VLOOKUP(AS13,'Место-баллы'!$A$3:$E$52,2,0)</f>
        <v>69</v>
      </c>
      <c r="AU13" s="10"/>
      <c r="AV13" s="7"/>
      <c r="AW13" s="7"/>
      <c r="AX13" s="13"/>
      <c r="AY13" s="7">
        <v>15</v>
      </c>
      <c r="AZ13" s="7">
        <v>5</v>
      </c>
      <c r="BA13" s="13">
        <f>TIME(0,AY13,AZ13)</f>
        <v>1.0474537037037037E-2</v>
      </c>
      <c r="BB13" s="7">
        <f>52+14</f>
        <v>66</v>
      </c>
      <c r="BC13" s="7">
        <f>BB$2-BB13</f>
        <v>8</v>
      </c>
      <c r="BD13" s="13">
        <f>BA13+TIME(0,0,BC13)</f>
        <v>1.0567129629629629E-2</v>
      </c>
      <c r="BE13" s="7">
        <f>RANK(BD13,BD$8:BD$16,1)</f>
        <v>9</v>
      </c>
      <c r="BF13" s="7">
        <f>VLOOKUP(BE13,'Место-баллы'!$A$3:$E$52,2,0)</f>
        <v>69</v>
      </c>
      <c r="BG13" s="10"/>
      <c r="BH13" s="7">
        <v>6</v>
      </c>
      <c r="BI13" s="7">
        <v>5</v>
      </c>
      <c r="BJ13" s="13">
        <f>TIME(0,BH13,BI13)</f>
        <v>4.2245370370370371E-3</v>
      </c>
      <c r="BK13" s="7">
        <v>7</v>
      </c>
      <c r="BL13" s="7">
        <v>5</v>
      </c>
      <c r="BM13" s="13">
        <f>TIME(0,BK13,BL13)</f>
        <v>4.9189814814814816E-3</v>
      </c>
      <c r="BN13" s="7">
        <v>68</v>
      </c>
      <c r="BO13" s="7">
        <f>BN$2-BN13</f>
        <v>4</v>
      </c>
      <c r="BP13" s="13">
        <f>BM13+TIME(0,0,BO13)</f>
        <v>4.9652777777777777E-3</v>
      </c>
      <c r="BQ13" s="7">
        <f>RANK(BP13,BP$8:BP$16,1)</f>
        <v>6</v>
      </c>
      <c r="BR13" s="7">
        <f>VLOOKUP(BQ13,'Место-баллы'!$A$3:$E$52,2,0)</f>
        <v>75</v>
      </c>
    </row>
    <row r="14" spans="2:70" x14ac:dyDescent="0.25">
      <c r="B14" s="7">
        <f>RANK(C14,C$8:C$16,0)</f>
        <v>7</v>
      </c>
      <c r="C14" s="7">
        <f>SUMIF($I$1:$BR$1,1,$I14:$BR14)</f>
        <v>527</v>
      </c>
      <c r="D14" s="7">
        <f>VLOOKUP(B14,'Место-баллы'!$A$3:$E$52,5,0)</f>
        <v>40</v>
      </c>
      <c r="E14" s="10"/>
      <c r="F14" s="10" t="s">
        <v>147</v>
      </c>
      <c r="G14" s="10" t="s">
        <v>67</v>
      </c>
      <c r="H14" s="15"/>
      <c r="I14" s="10"/>
      <c r="J14" s="7">
        <v>81</v>
      </c>
      <c r="K14" s="7">
        <f>RANK(J14,J$8:J$16,0)</f>
        <v>9</v>
      </c>
      <c r="L14" s="7">
        <f>VLOOKUP(K14,'Место-баллы'!$A$3:$E$52,2,0)</f>
        <v>69</v>
      </c>
      <c r="M14" s="10"/>
      <c r="N14" s="7">
        <v>12</v>
      </c>
      <c r="O14" s="7">
        <v>5</v>
      </c>
      <c r="P14" s="13">
        <f>TIME(0,N14,O14)</f>
        <v>8.3912037037037045E-3</v>
      </c>
      <c r="Q14" s="7">
        <v>179</v>
      </c>
      <c r="R14" s="7">
        <f>Q$2-Q14</f>
        <v>116</v>
      </c>
      <c r="S14" s="13">
        <f>P14+TIME(0,0,R14)</f>
        <v>9.7337962962962977E-3</v>
      </c>
      <c r="T14" s="7">
        <f>RANK(S14,S$8:S$16,1)</f>
        <v>5</v>
      </c>
      <c r="U14" s="7">
        <f>VLOOKUP(T14,'Место-баллы'!$A$3:$E$52,2,0)</f>
        <v>80</v>
      </c>
      <c r="V14" s="10"/>
      <c r="W14" s="7">
        <v>4</v>
      </c>
      <c r="X14" s="7">
        <v>24</v>
      </c>
      <c r="Y14" s="13">
        <f>TIME(0,W14,X14)</f>
        <v>3.0555555555555557E-3</v>
      </c>
      <c r="Z14" s="7">
        <v>6</v>
      </c>
      <c r="AA14" s="7">
        <v>6</v>
      </c>
      <c r="AB14" s="13">
        <f>TIME(0,Z14,AA14)</f>
        <v>4.2361111111111115E-3</v>
      </c>
      <c r="AC14" s="7">
        <v>42</v>
      </c>
      <c r="AD14" s="7">
        <f>AC$2-AC14</f>
        <v>0</v>
      </c>
      <c r="AE14" s="13">
        <f>AB14+TIME(0,0,AD14)</f>
        <v>4.2361111111111115E-3</v>
      </c>
      <c r="AF14" s="7">
        <f>RANK(AE14,AE$8:AE$16,1)</f>
        <v>6</v>
      </c>
      <c r="AG14" s="7">
        <f>VLOOKUP(AF14,'Место-баллы'!$A$3:$E$52,2,0)</f>
        <v>75</v>
      </c>
      <c r="AH14" s="10"/>
      <c r="AI14" s="7">
        <v>6</v>
      </c>
      <c r="AJ14" s="7">
        <v>38</v>
      </c>
      <c r="AK14" s="13">
        <f>TIME(0,AI14,AJ14)</f>
        <v>4.6064814814814814E-3</v>
      </c>
      <c r="AL14" s="7">
        <v>1</v>
      </c>
      <c r="AM14" s="7">
        <f>AL$2-AL14</f>
        <v>0</v>
      </c>
      <c r="AN14" s="13">
        <f>AK14+TIME(0,0,AM14)</f>
        <v>4.6064814814814814E-3</v>
      </c>
      <c r="AO14" s="7">
        <f>RANK(AN14,AN$8:AN$16,1)</f>
        <v>7</v>
      </c>
      <c r="AP14" s="7">
        <f>VLOOKUP(AO14,'Место-баллы'!$A$3:$E$52,2,0)</f>
        <v>73</v>
      </c>
      <c r="AQ14" s="10"/>
      <c r="AR14" s="7">
        <v>136</v>
      </c>
      <c r="AS14" s="7">
        <f>RANK(AR14,AR$8:AR$16,0)</f>
        <v>6</v>
      </c>
      <c r="AT14" s="7">
        <f>VLOOKUP(AS14,'Место-баллы'!$A$3:$E$52,2,0)</f>
        <v>75</v>
      </c>
      <c r="AU14" s="10"/>
      <c r="AV14" s="7">
        <v>7</v>
      </c>
      <c r="AW14" s="7">
        <v>43</v>
      </c>
      <c r="AX14" s="13">
        <f>TIME(0,AV14,AW14)</f>
        <v>5.3587962962962964E-3</v>
      </c>
      <c r="AY14" s="7">
        <v>8</v>
      </c>
      <c r="AZ14" s="7">
        <v>28</v>
      </c>
      <c r="BA14" s="13">
        <f>TIME(0,AY14,AZ14)</f>
        <v>5.8796296296296296E-3</v>
      </c>
      <c r="BB14" s="7">
        <v>74</v>
      </c>
      <c r="BC14" s="7">
        <f>BB$2-BB14</f>
        <v>0</v>
      </c>
      <c r="BD14" s="13">
        <f>BA14+TIME(0,0,BC14)</f>
        <v>5.8796296296296296E-3</v>
      </c>
      <c r="BE14" s="7">
        <f>RANK(BD14,BD$8:BD$16,1)</f>
        <v>6</v>
      </c>
      <c r="BF14" s="7">
        <f>VLOOKUP(BE14,'Место-баллы'!$A$3:$E$52,2,0)</f>
        <v>75</v>
      </c>
      <c r="BG14" s="10"/>
      <c r="BH14" s="7">
        <v>5</v>
      </c>
      <c r="BI14" s="7">
        <v>41</v>
      </c>
      <c r="BJ14" s="13">
        <f>TIME(0,BH14,BI14)</f>
        <v>3.9467592592592592E-3</v>
      </c>
      <c r="BK14" s="7">
        <v>7</v>
      </c>
      <c r="BL14" s="7">
        <v>5</v>
      </c>
      <c r="BM14" s="13">
        <f>TIME(0,BK14,BL14)</f>
        <v>4.9189814814814816E-3</v>
      </c>
      <c r="BN14" s="7">
        <v>69</v>
      </c>
      <c r="BO14" s="7">
        <f>BN$2-BN14</f>
        <v>3</v>
      </c>
      <c r="BP14" s="13">
        <f>BM14+TIME(0,0,BO14)</f>
        <v>4.9537037037037041E-3</v>
      </c>
      <c r="BQ14" s="7">
        <f>RANK(BP14,BP$8:BP$16,1)</f>
        <v>5</v>
      </c>
      <c r="BR14" s="7">
        <f>VLOOKUP(BQ14,'Место-баллы'!$A$3:$E$52,2,0)</f>
        <v>80</v>
      </c>
    </row>
    <row r="15" spans="2:70" x14ac:dyDescent="0.25">
      <c r="B15" s="7">
        <f>RANK(C15,C$8:C$16,0)</f>
        <v>8</v>
      </c>
      <c r="C15" s="7">
        <f>SUMIF($I$1:$BR$1,1,$I15:$BR15)</f>
        <v>520</v>
      </c>
      <c r="D15" s="7">
        <f>VLOOKUP(B15,'Место-баллы'!$A$3:$E$52,5,0)</f>
        <v>39</v>
      </c>
      <c r="E15" s="10"/>
      <c r="F15" s="10" t="s">
        <v>140</v>
      </c>
      <c r="G15" s="10" t="s">
        <v>67</v>
      </c>
      <c r="H15" s="15"/>
      <c r="I15" s="10"/>
      <c r="J15" s="7">
        <v>85</v>
      </c>
      <c r="K15" s="7">
        <f>RANK(J15,J$8:J$16,0)</f>
        <v>6</v>
      </c>
      <c r="L15" s="7">
        <f>VLOOKUP(K15,'Место-баллы'!$A$3:$E$52,2,0)</f>
        <v>75</v>
      </c>
      <c r="M15" s="10"/>
      <c r="N15" s="7">
        <v>12</v>
      </c>
      <c r="O15" s="7">
        <v>5</v>
      </c>
      <c r="P15" s="13">
        <f>TIME(0,N15,O15)</f>
        <v>8.3912037037037045E-3</v>
      </c>
      <c r="Q15" s="7">
        <v>156</v>
      </c>
      <c r="R15" s="7">
        <f>Q$2-Q15</f>
        <v>139</v>
      </c>
      <c r="S15" s="13">
        <f>P15+TIME(0,0,R15)</f>
        <v>0.01</v>
      </c>
      <c r="T15" s="7">
        <f>RANK(S15,S$8:S$16,1)</f>
        <v>8</v>
      </c>
      <c r="U15" s="7">
        <f>VLOOKUP(T15,'Место-баллы'!$A$3:$E$52,2,0)</f>
        <v>71</v>
      </c>
      <c r="V15" s="10"/>
      <c r="W15" s="7">
        <v>3</v>
      </c>
      <c r="X15" s="7">
        <v>51</v>
      </c>
      <c r="Y15" s="13">
        <f>TIME(0,W15,X15)</f>
        <v>2.673611111111111E-3</v>
      </c>
      <c r="Z15" s="7">
        <v>5</v>
      </c>
      <c r="AA15" s="7">
        <v>31</v>
      </c>
      <c r="AB15" s="13">
        <f>TIME(0,Z15,AA15)</f>
        <v>3.8310185185185183E-3</v>
      </c>
      <c r="AC15" s="7">
        <v>42</v>
      </c>
      <c r="AD15" s="7">
        <f>AC$2-AC15</f>
        <v>0</v>
      </c>
      <c r="AE15" s="13">
        <f>AB15+TIME(0,0,AD15)</f>
        <v>3.8310185185185183E-3</v>
      </c>
      <c r="AF15" s="7">
        <f>RANK(AE15,AE$8:AE$16,1)</f>
        <v>3</v>
      </c>
      <c r="AG15" s="7">
        <f>VLOOKUP(AF15,'Место-баллы'!$A$3:$E$52,2,0)</f>
        <v>90</v>
      </c>
      <c r="AH15" s="10"/>
      <c r="AI15" s="7">
        <v>6</v>
      </c>
      <c r="AJ15" s="7">
        <v>58</v>
      </c>
      <c r="AK15" s="13">
        <f>TIME(0,AI15,AJ15)</f>
        <v>4.8379629629629632E-3</v>
      </c>
      <c r="AL15" s="7">
        <v>1</v>
      </c>
      <c r="AM15" s="7">
        <f>AL$2-AL15</f>
        <v>0</v>
      </c>
      <c r="AN15" s="13">
        <f>AK15+TIME(0,0,AM15)</f>
        <v>4.8379629629629632E-3</v>
      </c>
      <c r="AO15" s="7">
        <f>RANK(AN15,AN$8:AN$16,1)</f>
        <v>9</v>
      </c>
      <c r="AP15" s="7">
        <f>VLOOKUP(AO15,'Место-баллы'!$A$3:$E$52,2,0)</f>
        <v>69</v>
      </c>
      <c r="AQ15" s="10"/>
      <c r="AR15" s="7">
        <v>122</v>
      </c>
      <c r="AS15" s="7">
        <f>RANK(AR15,AR$8:AR$16,0)</f>
        <v>8</v>
      </c>
      <c r="AT15" s="7">
        <f>VLOOKUP(AS15,'Место-баллы'!$A$3:$E$52,2,0)</f>
        <v>71</v>
      </c>
      <c r="AU15" s="10"/>
      <c r="AV15" s="7">
        <v>8</v>
      </c>
      <c r="AW15" s="7">
        <v>57</v>
      </c>
      <c r="AX15" s="13">
        <f>TIME(0,AV15,AW15)</f>
        <v>6.2152777777777779E-3</v>
      </c>
      <c r="AY15" s="7">
        <v>9</v>
      </c>
      <c r="AZ15" s="7">
        <v>51</v>
      </c>
      <c r="BA15" s="13">
        <f>TIME(0,AY15,AZ15)</f>
        <v>6.8402777777777776E-3</v>
      </c>
      <c r="BB15" s="7">
        <v>74</v>
      </c>
      <c r="BC15" s="7">
        <f>BB$2-BB15</f>
        <v>0</v>
      </c>
      <c r="BD15" s="13">
        <f>BA15+TIME(0,0,BC15)</f>
        <v>6.8402777777777776E-3</v>
      </c>
      <c r="BE15" s="7">
        <f>RANK(BD15,BD$8:BD$16,1)</f>
        <v>7</v>
      </c>
      <c r="BF15" s="7">
        <f>VLOOKUP(BE15,'Место-баллы'!$A$3:$E$52,2,0)</f>
        <v>73</v>
      </c>
      <c r="BG15" s="10"/>
      <c r="BH15" s="7">
        <v>6</v>
      </c>
      <c r="BI15" s="7">
        <v>39</v>
      </c>
      <c r="BJ15" s="13">
        <f>TIME(0,BH15,BI15)</f>
        <v>4.6180555555555558E-3</v>
      </c>
      <c r="BK15" s="7">
        <v>7</v>
      </c>
      <c r="BL15" s="7">
        <v>5</v>
      </c>
      <c r="BM15" s="13">
        <f>TIME(0,BK15,BL15)</f>
        <v>4.9189814814814816E-3</v>
      </c>
      <c r="BN15" s="7">
        <v>67</v>
      </c>
      <c r="BO15" s="7">
        <f>BN$2-BN15</f>
        <v>5</v>
      </c>
      <c r="BP15" s="13">
        <f>BM15+TIME(0,0,BO15)</f>
        <v>4.9768518518518521E-3</v>
      </c>
      <c r="BQ15" s="7">
        <f>RANK(BP15,BP$8:BP$16,1)</f>
        <v>8</v>
      </c>
      <c r="BR15" s="7">
        <f>VLOOKUP(BQ15,'Место-баллы'!$A$3:$E$52,2,0)</f>
        <v>71</v>
      </c>
    </row>
    <row r="16" spans="2:70" x14ac:dyDescent="0.25">
      <c r="B16" s="7">
        <v>9</v>
      </c>
      <c r="C16" s="7">
        <f>SUMIF($I$1:$BR$1,1,$I16:$BR16)</f>
        <v>520</v>
      </c>
      <c r="D16" s="7">
        <f>VLOOKUP(B16,'Место-баллы'!$A$3:$E$52,5,0)</f>
        <v>38</v>
      </c>
      <c r="E16" s="10"/>
      <c r="F16" s="10" t="s">
        <v>149</v>
      </c>
      <c r="G16" s="10" t="s">
        <v>54</v>
      </c>
      <c r="H16" s="15"/>
      <c r="I16" s="10"/>
      <c r="J16" s="7">
        <v>95</v>
      </c>
      <c r="K16" s="7">
        <f>RANK(J16,J$8:J$16,0)</f>
        <v>3</v>
      </c>
      <c r="L16" s="7">
        <f>VLOOKUP(K16,'Место-баллы'!$A$3:$E$52,2,0)</f>
        <v>90</v>
      </c>
      <c r="M16" s="10"/>
      <c r="N16" s="7">
        <v>12</v>
      </c>
      <c r="O16" s="7">
        <v>5</v>
      </c>
      <c r="P16" s="13">
        <f>TIME(0,N16,O16)</f>
        <v>8.3912037037037045E-3</v>
      </c>
      <c r="Q16" s="7">
        <v>161</v>
      </c>
      <c r="R16" s="7">
        <f>Q$2-Q16</f>
        <v>134</v>
      </c>
      <c r="S16" s="13">
        <f>P16+TIME(0,0,R16)</f>
        <v>9.9421296296296306E-3</v>
      </c>
      <c r="T16" s="7">
        <f>RANK(S16,S$8:S$16,1)</f>
        <v>7</v>
      </c>
      <c r="U16" s="7">
        <f>VLOOKUP(T16,'Место-баллы'!$A$3:$E$52,2,0)</f>
        <v>73</v>
      </c>
      <c r="V16" s="10"/>
      <c r="W16" s="7">
        <v>4</v>
      </c>
      <c r="X16" s="7">
        <v>14</v>
      </c>
      <c r="Y16" s="13">
        <f>TIME(0,W16,X16)</f>
        <v>2.9398148148148148E-3</v>
      </c>
      <c r="Z16" s="7">
        <v>6</v>
      </c>
      <c r="AA16" s="7">
        <v>14</v>
      </c>
      <c r="AB16" s="13">
        <f>TIME(0,Z16,AA16)</f>
        <v>4.3287037037037035E-3</v>
      </c>
      <c r="AC16" s="7">
        <v>42</v>
      </c>
      <c r="AD16" s="7">
        <f>AC$2-AC16</f>
        <v>0</v>
      </c>
      <c r="AE16" s="13">
        <f>AB16+TIME(0,0,AD16)</f>
        <v>4.3287037037037035E-3</v>
      </c>
      <c r="AF16" s="7">
        <f>RANK(AE16,AE$8:AE$16,1)</f>
        <v>7</v>
      </c>
      <c r="AG16" s="7">
        <f>VLOOKUP(AF16,'Место-баллы'!$A$3:$E$52,2,0)</f>
        <v>73</v>
      </c>
      <c r="AH16" s="10"/>
      <c r="AI16" s="7">
        <v>6</v>
      </c>
      <c r="AJ16" s="7">
        <v>50</v>
      </c>
      <c r="AK16" s="13">
        <f>TIME(0,AI16,AJ16)</f>
        <v>4.7453703703703703E-3</v>
      </c>
      <c r="AL16" s="7">
        <v>1</v>
      </c>
      <c r="AM16" s="7">
        <f>AL$2-AL16</f>
        <v>0</v>
      </c>
      <c r="AN16" s="13">
        <f>AK16+TIME(0,0,AM16)</f>
        <v>4.7453703703703703E-3</v>
      </c>
      <c r="AO16" s="7">
        <f>RANK(AN16,AN$8:AN$16,1)</f>
        <v>8</v>
      </c>
      <c r="AP16" s="7">
        <f>VLOOKUP(AO16,'Место-баллы'!$A$3:$E$52,2,0)</f>
        <v>71</v>
      </c>
      <c r="AQ16" s="10"/>
      <c r="AR16" s="7">
        <v>124</v>
      </c>
      <c r="AS16" s="7">
        <f>RANK(AR16,AR$8:AR$16,0)</f>
        <v>7</v>
      </c>
      <c r="AT16" s="7">
        <f>VLOOKUP(AS16,'Место-баллы'!$A$3:$E$52,2,0)</f>
        <v>73</v>
      </c>
      <c r="AU16" s="10"/>
      <c r="AV16" s="7">
        <v>9</v>
      </c>
      <c r="AW16" s="7">
        <v>9</v>
      </c>
      <c r="AX16" s="13">
        <f>TIME(0,AV16,AW16)</f>
        <v>6.3541666666666668E-3</v>
      </c>
      <c r="AY16" s="7">
        <v>10</v>
      </c>
      <c r="AZ16" s="7">
        <v>3</v>
      </c>
      <c r="BA16" s="13">
        <f>TIME(0,AY16,AZ16)</f>
        <v>6.9791666666666665E-3</v>
      </c>
      <c r="BB16" s="7">
        <v>74</v>
      </c>
      <c r="BC16" s="7">
        <f>BB$2-BB16</f>
        <v>0</v>
      </c>
      <c r="BD16" s="13">
        <f>BA16+TIME(0,0,BC16)</f>
        <v>6.9791666666666665E-3</v>
      </c>
      <c r="BE16" s="7">
        <f>RANK(BD16,BD$8:BD$16,1)</f>
        <v>8</v>
      </c>
      <c r="BF16" s="7">
        <f>VLOOKUP(BE16,'Место-баллы'!$A$3:$E$52,2,0)</f>
        <v>71</v>
      </c>
      <c r="BG16" s="10"/>
      <c r="BH16" s="7"/>
      <c r="BI16" s="7"/>
      <c r="BJ16" s="13"/>
      <c r="BK16" s="7">
        <v>7</v>
      </c>
      <c r="BL16" s="7">
        <v>5</v>
      </c>
      <c r="BM16" s="13">
        <f>TIME(0,BK16,BL16)</f>
        <v>4.9189814814814816E-3</v>
      </c>
      <c r="BN16" s="7">
        <v>66</v>
      </c>
      <c r="BO16" s="7">
        <f>BN$2-BN16</f>
        <v>6</v>
      </c>
      <c r="BP16" s="13">
        <f>BM16+TIME(0,0,BO16)</f>
        <v>4.9884259259259257E-3</v>
      </c>
      <c r="BQ16" s="7">
        <f>RANK(BP16,BP$8:BP$16,1)</f>
        <v>9</v>
      </c>
      <c r="BR16" s="7">
        <f>VLOOKUP(BQ16,'Место-баллы'!$A$3:$E$52,2,0)</f>
        <v>69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</sheetData>
  <autoFilter ref="B7:BR7" xr:uid="{D529E903-D6D4-4953-98D9-990DFF2AE683}">
    <sortState xmlns:xlrd2="http://schemas.microsoft.com/office/spreadsheetml/2017/richdata2" ref="B8:BR16">
      <sortCondition ref="B7"/>
    </sortState>
  </autoFilter>
  <mergeCells count="9">
    <mergeCell ref="AR5:AT6"/>
    <mergeCell ref="AV5:BF6"/>
    <mergeCell ref="BH5:BR6"/>
    <mergeCell ref="B5:D6"/>
    <mergeCell ref="F5:H6"/>
    <mergeCell ref="J5:L6"/>
    <mergeCell ref="N5:U6"/>
    <mergeCell ref="W5:AG6"/>
    <mergeCell ref="AI5:AP6"/>
  </mergeCells>
  <printOptions horizontalCentered="1" verticalCentered="1"/>
  <pageMargins left="0" right="0" top="0" bottom="0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Место-баллы</vt:lpstr>
      <vt:lpstr>35-39 Ж</vt:lpstr>
      <vt:lpstr>35-39 М</vt:lpstr>
      <vt:lpstr>40-44 Ж</vt:lpstr>
      <vt:lpstr>40-44 М</vt:lpstr>
      <vt:lpstr>45-49 Ж</vt:lpstr>
      <vt:lpstr>45-49 М</vt:lpstr>
      <vt:lpstr>50-54 Ж</vt:lpstr>
      <vt:lpstr>50-54 М</vt:lpstr>
      <vt:lpstr>55+ Ж</vt:lpstr>
      <vt:lpstr>55+М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Reseption</dc:creator>
  <cp:lastModifiedBy>hp</cp:lastModifiedBy>
  <cp:lastPrinted>2024-08-18T14:56:34Z</cp:lastPrinted>
  <dcterms:created xsi:type="dcterms:W3CDTF">2017-08-12T14:09:08Z</dcterms:created>
  <dcterms:modified xsi:type="dcterms:W3CDTF">2024-08-18T15:10:10Z</dcterms:modified>
</cp:coreProperties>
</file>