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hp\Desktop\Гера\2023\"/>
    </mc:Choice>
  </mc:AlternateContent>
  <xr:revisionPtr revIDLastSave="0" documentId="13_ncr:1_{50A3B5DE-A874-4E1A-A4D5-BDAEAF4BF87B}" xr6:coauthVersionLast="47" xr6:coauthVersionMax="47" xr10:uidLastSave="{00000000-0000-0000-0000-000000000000}"/>
  <bookViews>
    <workbookView xWindow="-120" yWindow="-120" windowWidth="20730" windowHeight="11310" tabRatio="588" activeTab="2" xr2:uid="{00000000-000D-0000-FFFF-FFFF00000000}"/>
  </bookViews>
  <sheets>
    <sheet name="Место-баллы" sheetId="1" r:id="rId1"/>
    <sheet name="Ж" sheetId="15" r:id="rId2"/>
    <sheet name="М" sheetId="27" r:id="rId3"/>
    <sheet name="К (17-18 - 35-39)" sheetId="24" r:id="rId4"/>
    <sheet name="К (15-16 - 40-44)" sheetId="29" r:id="rId5"/>
    <sheet name="К (13-14 - 45+)" sheetId="30" r:id="rId6"/>
    <sheet name="СВО" sheetId="32" r:id="rId7"/>
  </sheets>
  <definedNames>
    <definedName name="_xlnm._FilterDatabase" localSheetId="1" hidden="1">Ж!$B$7:$BO$7</definedName>
    <definedName name="_xlnm._FilterDatabase" localSheetId="5" hidden="1">'К (13-14 - 45+)'!$B$7:$BL$7</definedName>
    <definedName name="_xlnm._FilterDatabase" localSheetId="4" hidden="1">'К (15-16 - 40-44)'!$B$7:$BL$7</definedName>
    <definedName name="_xlnm._FilterDatabase" localSheetId="3" hidden="1">'К (17-18 - 35-39)'!$B$7:$BL$7</definedName>
    <definedName name="_xlnm._FilterDatabase" localSheetId="2" hidden="1">М!$B$7:$BO$7</definedName>
    <definedName name="_xlnm._FilterDatabase" localSheetId="6" hidden="1">СВО!$B$7:$AS$7</definedName>
  </definedNames>
  <calcPr calcId="181029"/>
</workbook>
</file>

<file path=xl/calcChain.xml><?xml version="1.0" encoding="utf-8"?>
<calcChain xmlns="http://schemas.openxmlformats.org/spreadsheetml/2006/main">
  <c r="C9" i="30" l="1"/>
  <c r="C10" i="30"/>
  <c r="C11" i="30"/>
  <c r="C8" i="30"/>
  <c r="AY14" i="27"/>
  <c r="BL32" i="27"/>
  <c r="BJ32" i="27"/>
  <c r="BL33" i="27"/>
  <c r="BJ33" i="27"/>
  <c r="BL31" i="27"/>
  <c r="BJ31" i="27"/>
  <c r="BL30" i="27"/>
  <c r="BJ30" i="27"/>
  <c r="AY10" i="27"/>
  <c r="AY8" i="27"/>
  <c r="AY9" i="27"/>
  <c r="H12" i="32"/>
  <c r="I13" i="15"/>
  <c r="G9" i="24"/>
  <c r="N11" i="24"/>
  <c r="N11" i="29"/>
  <c r="N9" i="29"/>
  <c r="N13" i="29"/>
  <c r="N10" i="29"/>
  <c r="N8" i="30"/>
  <c r="BM30" i="27" l="1"/>
  <c r="BM31" i="27"/>
  <c r="BM33" i="27"/>
  <c r="BM32" i="27"/>
  <c r="H10" i="30"/>
  <c r="I10" i="30" s="1"/>
  <c r="M10" i="30"/>
  <c r="O10" i="30"/>
  <c r="V10" i="30"/>
  <c r="X10" i="30"/>
  <c r="AE10" i="30"/>
  <c r="AG10" i="30"/>
  <c r="AM10" i="30"/>
  <c r="AN10" i="30" s="1"/>
  <c r="AQ10" i="30"/>
  <c r="AR10" i="30" s="1"/>
  <c r="AU10" i="30"/>
  <c r="AV10" i="30" s="1"/>
  <c r="BD10" i="30"/>
  <c r="BG10" i="30"/>
  <c r="BI10" i="30"/>
  <c r="H9" i="30"/>
  <c r="I9" i="30" s="1"/>
  <c r="M9" i="30"/>
  <c r="O9" i="30"/>
  <c r="V9" i="30"/>
  <c r="X9" i="30"/>
  <c r="AE9" i="30"/>
  <c r="AG9" i="30"/>
  <c r="AM9" i="30"/>
  <c r="AN9" i="30" s="1"/>
  <c r="AQ9" i="30"/>
  <c r="AR9" i="30" s="1"/>
  <c r="AU9" i="30"/>
  <c r="AV9" i="30" s="1"/>
  <c r="BD9" i="30"/>
  <c r="BG9" i="30"/>
  <c r="BI9" i="30"/>
  <c r="H11" i="30"/>
  <c r="I11" i="30" s="1"/>
  <c r="M11" i="30"/>
  <c r="O11" i="30"/>
  <c r="V11" i="30"/>
  <c r="X11" i="30"/>
  <c r="AE11" i="30"/>
  <c r="AG11" i="30"/>
  <c r="AM11" i="30"/>
  <c r="AN11" i="30" s="1"/>
  <c r="AQ11" i="30"/>
  <c r="AR11" i="30" s="1"/>
  <c r="AU11" i="30"/>
  <c r="AV11" i="30" s="1"/>
  <c r="BD11" i="30"/>
  <c r="BG11" i="30"/>
  <c r="BI11" i="30"/>
  <c r="BG8" i="30"/>
  <c r="BD8" i="30"/>
  <c r="BG13" i="29"/>
  <c r="BD13" i="29"/>
  <c r="BG10" i="29"/>
  <c r="BD10" i="29"/>
  <c r="BG12" i="29"/>
  <c r="BD12" i="29"/>
  <c r="BG9" i="29"/>
  <c r="BD9" i="29"/>
  <c r="BG11" i="29"/>
  <c r="BD11" i="29"/>
  <c r="BG8" i="29"/>
  <c r="BD8" i="29"/>
  <c r="BI10" i="29"/>
  <c r="BG11" i="24"/>
  <c r="BD11" i="24"/>
  <c r="BG13" i="24"/>
  <c r="BD13" i="24"/>
  <c r="BG10" i="24"/>
  <c r="BD10" i="24"/>
  <c r="BG8" i="24"/>
  <c r="BD8" i="24"/>
  <c r="BG9" i="24"/>
  <c r="BD9" i="24"/>
  <c r="BG12" i="24"/>
  <c r="BD12" i="24"/>
  <c r="BI11" i="24"/>
  <c r="BK2" i="15"/>
  <c r="AY2" i="15"/>
  <c r="AP2" i="15"/>
  <c r="AG2" i="15"/>
  <c r="AQ11" i="15"/>
  <c r="AH11" i="15"/>
  <c r="AG2" i="27"/>
  <c r="AF2" i="24"/>
  <c r="W2" i="24"/>
  <c r="N2" i="24"/>
  <c r="X10" i="24"/>
  <c r="AF2" i="29"/>
  <c r="W2" i="29"/>
  <c r="N2" i="29"/>
  <c r="AF2" i="30"/>
  <c r="W2" i="30"/>
  <c r="N2" i="30"/>
  <c r="N2" i="32"/>
  <c r="O13" i="32" s="1"/>
  <c r="H11" i="32"/>
  <c r="I11" i="32" s="1"/>
  <c r="H10" i="32"/>
  <c r="I10" i="32" s="1"/>
  <c r="H9" i="32"/>
  <c r="I9" i="32" s="1"/>
  <c r="H13" i="32"/>
  <c r="I13" i="32" s="1"/>
  <c r="I12" i="32"/>
  <c r="H8" i="32"/>
  <c r="I8" i="32" s="1"/>
  <c r="AN12" i="32"/>
  <c r="AE12" i="32"/>
  <c r="V12" i="32"/>
  <c r="O12" i="32"/>
  <c r="M12" i="32"/>
  <c r="AN13" i="32"/>
  <c r="AE13" i="32"/>
  <c r="V13" i="32"/>
  <c r="M13" i="32"/>
  <c r="AN9" i="32"/>
  <c r="AE9" i="32"/>
  <c r="V9" i="32"/>
  <c r="O9" i="32"/>
  <c r="M9" i="32"/>
  <c r="AN10" i="32"/>
  <c r="AE10" i="32"/>
  <c r="V10" i="32"/>
  <c r="M10" i="32"/>
  <c r="AN11" i="32"/>
  <c r="AE11" i="32"/>
  <c r="V11" i="32"/>
  <c r="O11" i="32"/>
  <c r="M11" i="32"/>
  <c r="AN8" i="32"/>
  <c r="AE8" i="32"/>
  <c r="V8" i="32"/>
  <c r="M8" i="32"/>
  <c r="AP9" i="32"/>
  <c r="X12" i="32"/>
  <c r="AU8" i="30"/>
  <c r="AV8" i="30" s="1"/>
  <c r="AQ8" i="30"/>
  <c r="AR8" i="30" s="1"/>
  <c r="AM8" i="30"/>
  <c r="AN8" i="30" s="1"/>
  <c r="AE8" i="30"/>
  <c r="V8" i="30"/>
  <c r="M8" i="30"/>
  <c r="H8" i="30"/>
  <c r="I8" i="30" s="1"/>
  <c r="AU13" i="29"/>
  <c r="AV13" i="29" s="1"/>
  <c r="AQ13" i="29"/>
  <c r="AR13" i="29" s="1"/>
  <c r="AM13" i="29"/>
  <c r="AN13" i="29" s="1"/>
  <c r="AG13" i="29"/>
  <c r="AE13" i="29"/>
  <c r="V13" i="29"/>
  <c r="M13" i="29"/>
  <c r="H13" i="29"/>
  <c r="I13" i="29" s="1"/>
  <c r="AU10" i="29"/>
  <c r="AV10" i="29" s="1"/>
  <c r="AQ10" i="29"/>
  <c r="AR10" i="29" s="1"/>
  <c r="AM10" i="29"/>
  <c r="AN10" i="29" s="1"/>
  <c r="AG10" i="29"/>
  <c r="AE10" i="29"/>
  <c r="V10" i="29"/>
  <c r="O10" i="29"/>
  <c r="M10" i="29"/>
  <c r="H10" i="29"/>
  <c r="I10" i="29" s="1"/>
  <c r="AU12" i="29"/>
  <c r="AV12" i="29" s="1"/>
  <c r="AQ12" i="29"/>
  <c r="AR12" i="29" s="1"/>
  <c r="AM12" i="29"/>
  <c r="AN12" i="29" s="1"/>
  <c r="AG12" i="29"/>
  <c r="AE12" i="29"/>
  <c r="V12" i="29"/>
  <c r="M12" i="29"/>
  <c r="H12" i="29"/>
  <c r="I12" i="29" s="1"/>
  <c r="AU9" i="29"/>
  <c r="AV9" i="29" s="1"/>
  <c r="AQ9" i="29"/>
  <c r="AR9" i="29" s="1"/>
  <c r="AM9" i="29"/>
  <c r="AN9" i="29" s="1"/>
  <c r="AG9" i="29"/>
  <c r="AE9" i="29"/>
  <c r="V9" i="29"/>
  <c r="O9" i="29"/>
  <c r="M9" i="29"/>
  <c r="H9" i="29"/>
  <c r="I9" i="29" s="1"/>
  <c r="AU11" i="29"/>
  <c r="AV11" i="29" s="1"/>
  <c r="AQ11" i="29"/>
  <c r="AR11" i="29" s="1"/>
  <c r="AM11" i="29"/>
  <c r="AN11" i="29" s="1"/>
  <c r="AG11" i="29"/>
  <c r="AE11" i="29"/>
  <c r="V11" i="29"/>
  <c r="M11" i="29"/>
  <c r="H11" i="29"/>
  <c r="I11" i="29" s="1"/>
  <c r="AU8" i="29"/>
  <c r="AV8" i="29" s="1"/>
  <c r="AQ8" i="29"/>
  <c r="AR8" i="29" s="1"/>
  <c r="AM8" i="29"/>
  <c r="AN8" i="29" s="1"/>
  <c r="AG8" i="29"/>
  <c r="AE8" i="29"/>
  <c r="AI8" i="29" s="1"/>
  <c r="AJ8" i="29" s="1"/>
  <c r="V8" i="29"/>
  <c r="O8" i="29"/>
  <c r="M8" i="29"/>
  <c r="H8" i="29"/>
  <c r="I8" i="29" s="1"/>
  <c r="O13" i="29"/>
  <c r="AU11" i="24"/>
  <c r="AV11" i="24" s="1"/>
  <c r="AU13" i="24"/>
  <c r="AV13" i="24" s="1"/>
  <c r="AU10" i="24"/>
  <c r="AV10" i="24" s="1"/>
  <c r="AU8" i="24"/>
  <c r="AV8" i="24" s="1"/>
  <c r="AU9" i="24"/>
  <c r="AV9" i="24" s="1"/>
  <c r="AU12" i="24"/>
  <c r="AV12" i="24" s="1"/>
  <c r="AQ11" i="24"/>
  <c r="AR11" i="24" s="1"/>
  <c r="AQ13" i="24"/>
  <c r="AR13" i="24" s="1"/>
  <c r="AQ10" i="24"/>
  <c r="AR10" i="24" s="1"/>
  <c r="AQ8" i="24"/>
  <c r="AR8" i="24" s="1"/>
  <c r="AQ9" i="24"/>
  <c r="AR9" i="24" s="1"/>
  <c r="AQ12" i="24"/>
  <c r="AR12" i="24" s="1"/>
  <c r="AM11" i="24"/>
  <c r="AN11" i="24" s="1"/>
  <c r="AM13" i="24"/>
  <c r="AN13" i="24" s="1"/>
  <c r="AM10" i="24"/>
  <c r="AN10" i="24" s="1"/>
  <c r="AM8" i="24"/>
  <c r="AN8" i="24" s="1"/>
  <c r="AM9" i="24"/>
  <c r="AN9" i="24" s="1"/>
  <c r="AM12" i="24"/>
  <c r="AN12" i="24" s="1"/>
  <c r="J13" i="27"/>
  <c r="N13" i="27"/>
  <c r="P13" i="27"/>
  <c r="W13" i="27"/>
  <c r="Y13" i="27"/>
  <c r="AF13" i="27"/>
  <c r="AO13" i="27"/>
  <c r="AX13" i="27"/>
  <c r="BG13" i="27"/>
  <c r="BJ13" i="27"/>
  <c r="I10" i="27"/>
  <c r="J10" i="27" s="1"/>
  <c r="N10" i="27"/>
  <c r="P10" i="27"/>
  <c r="W10" i="27"/>
  <c r="Y10" i="27"/>
  <c r="AF10" i="27"/>
  <c r="AO10" i="27"/>
  <c r="AX10" i="27"/>
  <c r="BG10" i="27"/>
  <c r="BJ10" i="27"/>
  <c r="J30" i="27"/>
  <c r="N30" i="27"/>
  <c r="P30" i="27"/>
  <c r="W30" i="27"/>
  <c r="Y30" i="27"/>
  <c r="AF30" i="27"/>
  <c r="AO30" i="27"/>
  <c r="AX30" i="27"/>
  <c r="J26" i="27"/>
  <c r="N26" i="27"/>
  <c r="P26" i="27"/>
  <c r="W26" i="27"/>
  <c r="Y26" i="27"/>
  <c r="AF26" i="27"/>
  <c r="AO26" i="27"/>
  <c r="AX26" i="27"/>
  <c r="BJ26" i="27"/>
  <c r="J24" i="27"/>
  <c r="N24" i="27"/>
  <c r="P24" i="27"/>
  <c r="W24" i="27"/>
  <c r="Y24" i="27"/>
  <c r="AF24" i="27"/>
  <c r="AO24" i="27"/>
  <c r="AX24" i="27"/>
  <c r="BG24" i="27"/>
  <c r="BJ24" i="27"/>
  <c r="J23" i="27"/>
  <c r="N23" i="27"/>
  <c r="P23" i="27"/>
  <c r="W23" i="27"/>
  <c r="Y23" i="27"/>
  <c r="AF23" i="27"/>
  <c r="AO23" i="27"/>
  <c r="AX23" i="27"/>
  <c r="BG23" i="27"/>
  <c r="BJ23" i="27"/>
  <c r="I28" i="27"/>
  <c r="J28" i="27" s="1"/>
  <c r="N28" i="27"/>
  <c r="P28" i="27"/>
  <c r="W28" i="27"/>
  <c r="Y28" i="27"/>
  <c r="AF28" i="27"/>
  <c r="AO28" i="27"/>
  <c r="AX28" i="27"/>
  <c r="BG28" i="27"/>
  <c r="BJ28" i="27"/>
  <c r="I31" i="27"/>
  <c r="J31" i="27" s="1"/>
  <c r="N31" i="27"/>
  <c r="P31" i="27"/>
  <c r="W31" i="27"/>
  <c r="Y31" i="27"/>
  <c r="AF31" i="27"/>
  <c r="AO31" i="27"/>
  <c r="AX31" i="27"/>
  <c r="I22" i="27"/>
  <c r="J22" i="27" s="1"/>
  <c r="N22" i="27"/>
  <c r="P22" i="27"/>
  <c r="W22" i="27"/>
  <c r="Y22" i="27"/>
  <c r="AF22" i="27"/>
  <c r="AO22" i="27"/>
  <c r="AX22" i="27"/>
  <c r="BG22" i="27"/>
  <c r="BJ22" i="27"/>
  <c r="I19" i="27"/>
  <c r="J19" i="27" s="1"/>
  <c r="N19" i="27"/>
  <c r="P19" i="27"/>
  <c r="W19" i="27"/>
  <c r="Y19" i="27"/>
  <c r="AF19" i="27"/>
  <c r="AO19" i="27"/>
  <c r="AX19" i="27"/>
  <c r="BG19" i="27"/>
  <c r="BJ19" i="27"/>
  <c r="J29" i="27"/>
  <c r="N29" i="27"/>
  <c r="P29" i="27"/>
  <c r="W29" i="27"/>
  <c r="Y29" i="27"/>
  <c r="AF29" i="27"/>
  <c r="AO29" i="27"/>
  <c r="AX29" i="27"/>
  <c r="BJ29" i="27"/>
  <c r="I18" i="27"/>
  <c r="J18" i="27" s="1"/>
  <c r="N18" i="27"/>
  <c r="P18" i="27"/>
  <c r="W18" i="27"/>
  <c r="Y18" i="27"/>
  <c r="AF18" i="27"/>
  <c r="AO18" i="27"/>
  <c r="AX18" i="27"/>
  <c r="BG18" i="27"/>
  <c r="BJ18" i="27"/>
  <c r="J21" i="27"/>
  <c r="N21" i="27"/>
  <c r="P21" i="27"/>
  <c r="W21" i="27"/>
  <c r="Y21" i="27"/>
  <c r="AF21" i="27"/>
  <c r="AO21" i="27"/>
  <c r="AX21" i="27"/>
  <c r="BG21" i="27"/>
  <c r="BJ21" i="27"/>
  <c r="J25" i="27"/>
  <c r="N25" i="27"/>
  <c r="P25" i="27"/>
  <c r="W25" i="27"/>
  <c r="Y25" i="27"/>
  <c r="AF25" i="27"/>
  <c r="AO25" i="27"/>
  <c r="AX25" i="27"/>
  <c r="BG25" i="27"/>
  <c r="BJ25" i="27"/>
  <c r="J14" i="27"/>
  <c r="N14" i="27"/>
  <c r="P14" i="27"/>
  <c r="W14" i="27"/>
  <c r="Y14" i="27"/>
  <c r="AF14" i="27"/>
  <c r="AO14" i="27"/>
  <c r="AX14" i="27"/>
  <c r="BG14" i="27"/>
  <c r="BJ14" i="27"/>
  <c r="I17" i="27"/>
  <c r="J17" i="27" s="1"/>
  <c r="N17" i="27"/>
  <c r="P17" i="27"/>
  <c r="W17" i="27"/>
  <c r="Y17" i="27"/>
  <c r="AF17" i="27"/>
  <c r="AO17" i="27"/>
  <c r="AX17" i="27"/>
  <c r="BG17" i="27"/>
  <c r="BJ17" i="27"/>
  <c r="I20" i="27"/>
  <c r="J20" i="27" s="1"/>
  <c r="N20" i="27"/>
  <c r="P20" i="27"/>
  <c r="W20" i="27"/>
  <c r="Y20" i="27"/>
  <c r="AF20" i="27"/>
  <c r="AO20" i="27"/>
  <c r="AX20" i="27"/>
  <c r="BG20" i="27"/>
  <c r="BJ20" i="27"/>
  <c r="J27" i="27"/>
  <c r="N27" i="27"/>
  <c r="P27" i="27"/>
  <c r="W27" i="27"/>
  <c r="Y27" i="27"/>
  <c r="AF27" i="27"/>
  <c r="AO27" i="27"/>
  <c r="AX27" i="27"/>
  <c r="BG27" i="27"/>
  <c r="BJ27" i="27"/>
  <c r="I9" i="27"/>
  <c r="J9" i="27" s="1"/>
  <c r="N9" i="27"/>
  <c r="P9" i="27"/>
  <c r="W9" i="27"/>
  <c r="Y9" i="27"/>
  <c r="AF9" i="27"/>
  <c r="AO9" i="27"/>
  <c r="AX9" i="27"/>
  <c r="BG9" i="27"/>
  <c r="BJ9" i="27"/>
  <c r="J12" i="27"/>
  <c r="N12" i="27"/>
  <c r="P12" i="27"/>
  <c r="W12" i="27"/>
  <c r="Y12" i="27"/>
  <c r="AF12" i="27"/>
  <c r="AO12" i="27"/>
  <c r="AX12" i="27"/>
  <c r="BG12" i="27"/>
  <c r="BJ12" i="27"/>
  <c r="J16" i="27"/>
  <c r="N16" i="27"/>
  <c r="P16" i="27"/>
  <c r="W16" i="27"/>
  <c r="Y16" i="27"/>
  <c r="AF16" i="27"/>
  <c r="AO16" i="27"/>
  <c r="AX16" i="27"/>
  <c r="BG16" i="27"/>
  <c r="BJ16" i="27"/>
  <c r="I15" i="27"/>
  <c r="J15" i="27" s="1"/>
  <c r="N15" i="27"/>
  <c r="P15" i="27"/>
  <c r="W15" i="27"/>
  <c r="Y15" i="27"/>
  <c r="AF15" i="27"/>
  <c r="AO15" i="27"/>
  <c r="AX15" i="27"/>
  <c r="BG15" i="27"/>
  <c r="BJ15" i="27"/>
  <c r="J33" i="27"/>
  <c r="N33" i="27"/>
  <c r="P33" i="27"/>
  <c r="W33" i="27"/>
  <c r="Y33" i="27"/>
  <c r="AF33" i="27"/>
  <c r="AO33" i="27"/>
  <c r="AX33" i="27"/>
  <c r="J11" i="27"/>
  <c r="N11" i="27"/>
  <c r="P11" i="27"/>
  <c r="W11" i="27"/>
  <c r="Y11" i="27"/>
  <c r="AF11" i="27"/>
  <c r="AO11" i="27"/>
  <c r="AX11" i="27"/>
  <c r="BG11" i="27"/>
  <c r="BJ11" i="27"/>
  <c r="J8" i="27"/>
  <c r="N8" i="27"/>
  <c r="P8" i="27"/>
  <c r="W8" i="27"/>
  <c r="Y8" i="27"/>
  <c r="AF8" i="27"/>
  <c r="AO8" i="27"/>
  <c r="AX8" i="27"/>
  <c r="BG8" i="27"/>
  <c r="BJ8" i="27"/>
  <c r="BK2" i="27"/>
  <c r="AP2" i="27"/>
  <c r="AQ19" i="27" s="1"/>
  <c r="AX32" i="27"/>
  <c r="AO32" i="27"/>
  <c r="AF32" i="27"/>
  <c r="Y32" i="27"/>
  <c r="W32" i="27"/>
  <c r="P32" i="27"/>
  <c r="N32" i="27"/>
  <c r="I32" i="27"/>
  <c r="J32" i="27" s="1"/>
  <c r="AY2" i="27"/>
  <c r="AZ22" i="27" s="1"/>
  <c r="BG12" i="15"/>
  <c r="BG9" i="15"/>
  <c r="BG8" i="15"/>
  <c r="BG10" i="15"/>
  <c r="BG11" i="15"/>
  <c r="BG13" i="15"/>
  <c r="Y12" i="15"/>
  <c r="W12" i="15"/>
  <c r="Y9" i="15"/>
  <c r="W9" i="15"/>
  <c r="Y8" i="15"/>
  <c r="W8" i="15"/>
  <c r="Y10" i="15"/>
  <c r="W10" i="15"/>
  <c r="Y11" i="15"/>
  <c r="W11" i="15"/>
  <c r="Y13" i="15"/>
  <c r="W13" i="15"/>
  <c r="BJ12" i="15"/>
  <c r="BJ9" i="15"/>
  <c r="BJ8" i="15"/>
  <c r="BJ10" i="15"/>
  <c r="BJ11" i="15"/>
  <c r="BJ13" i="15"/>
  <c r="AX12" i="15"/>
  <c r="AX9" i="15"/>
  <c r="AX8" i="15"/>
  <c r="AX10" i="15"/>
  <c r="AX11" i="15"/>
  <c r="AX13" i="15"/>
  <c r="P12" i="15"/>
  <c r="N12" i="15"/>
  <c r="P9" i="15"/>
  <c r="N9" i="15"/>
  <c r="P8" i="15"/>
  <c r="N8" i="15"/>
  <c r="P10" i="15"/>
  <c r="N10" i="15"/>
  <c r="P11" i="15"/>
  <c r="N11" i="15"/>
  <c r="P13" i="15"/>
  <c r="N13" i="15"/>
  <c r="AE11" i="24"/>
  <c r="AE13" i="24"/>
  <c r="AE10" i="24"/>
  <c r="AE8" i="24"/>
  <c r="AG9" i="24"/>
  <c r="AE9" i="24"/>
  <c r="AE12" i="24"/>
  <c r="M11" i="24"/>
  <c r="M13" i="24"/>
  <c r="M10" i="24"/>
  <c r="M8" i="24"/>
  <c r="M9" i="24"/>
  <c r="M12" i="24"/>
  <c r="V11" i="24"/>
  <c r="H11" i="24"/>
  <c r="I11" i="24" s="1"/>
  <c r="V13" i="24"/>
  <c r="H13" i="24"/>
  <c r="I13" i="24" s="1"/>
  <c r="V10" i="24"/>
  <c r="H10" i="24"/>
  <c r="I10" i="24" s="1"/>
  <c r="V8" i="24"/>
  <c r="H8" i="24"/>
  <c r="I8" i="24" s="1"/>
  <c r="V9" i="24"/>
  <c r="H9" i="24"/>
  <c r="I9" i="24" s="1"/>
  <c r="V12" i="24"/>
  <c r="H12" i="24"/>
  <c r="I12" i="24" s="1"/>
  <c r="J11" i="15"/>
  <c r="AF11" i="15"/>
  <c r="AO11" i="15"/>
  <c r="I10" i="15"/>
  <c r="J10" i="15" s="1"/>
  <c r="AF10" i="15"/>
  <c r="AO10" i="15"/>
  <c r="AQ10" i="15"/>
  <c r="J8" i="15"/>
  <c r="AF8" i="15"/>
  <c r="AO8" i="15"/>
  <c r="J9" i="15"/>
  <c r="AF9" i="15"/>
  <c r="AO9" i="15"/>
  <c r="I12" i="15"/>
  <c r="J12" i="15" s="1"/>
  <c r="AF12" i="15"/>
  <c r="AO12" i="15"/>
  <c r="BJ11" i="30" l="1"/>
  <c r="Y11" i="30"/>
  <c r="P11" i="30"/>
  <c r="AH9" i="30"/>
  <c r="Y9" i="30"/>
  <c r="P9" i="30"/>
  <c r="O8" i="32"/>
  <c r="O10" i="32"/>
  <c r="P10" i="32" s="1"/>
  <c r="AI10" i="30"/>
  <c r="AJ10" i="30" s="1"/>
  <c r="Z19" i="27"/>
  <c r="Q8" i="27"/>
  <c r="Q33" i="27"/>
  <c r="BA22" i="27"/>
  <c r="Z12" i="27"/>
  <c r="Z27" i="27"/>
  <c r="Z25" i="27"/>
  <c r="Q28" i="27"/>
  <c r="Q30" i="27"/>
  <c r="AI12" i="24"/>
  <c r="AX12" i="29"/>
  <c r="AX8" i="29"/>
  <c r="AX10" i="29"/>
  <c r="AH10" i="30"/>
  <c r="Y10" i="30"/>
  <c r="AI11" i="30"/>
  <c r="AJ11" i="30" s="1"/>
  <c r="BJ10" i="30"/>
  <c r="AH11" i="30"/>
  <c r="AI9" i="30"/>
  <c r="AJ9" i="30" s="1"/>
  <c r="P10" i="30"/>
  <c r="AX9" i="30"/>
  <c r="AX11" i="30"/>
  <c r="AX10" i="30"/>
  <c r="AG8" i="30"/>
  <c r="AH8" i="30" s="1"/>
  <c r="AX11" i="29"/>
  <c r="AX13" i="29"/>
  <c r="BI11" i="29"/>
  <c r="BI12" i="29"/>
  <c r="BI13" i="29"/>
  <c r="BJ13" i="29" s="1"/>
  <c r="P13" i="29"/>
  <c r="AX9" i="29"/>
  <c r="BI8" i="29"/>
  <c r="BI9" i="29"/>
  <c r="AI8" i="30"/>
  <c r="AJ8" i="30" s="1"/>
  <c r="AX8" i="30"/>
  <c r="BI8" i="30"/>
  <c r="BJ8" i="30" s="1"/>
  <c r="BI9" i="24"/>
  <c r="BI13" i="24"/>
  <c r="BJ11" i="24"/>
  <c r="BI12" i="24"/>
  <c r="BJ12" i="24" s="1"/>
  <c r="BJ9" i="24"/>
  <c r="BI8" i="24"/>
  <c r="BJ8" i="24" s="1"/>
  <c r="BI10" i="24"/>
  <c r="BJ10" i="24" s="1"/>
  <c r="BJ13" i="24"/>
  <c r="AQ9" i="15"/>
  <c r="X11" i="24"/>
  <c r="AX8" i="24"/>
  <c r="AX10" i="24"/>
  <c r="AX11" i="24"/>
  <c r="AP12" i="32"/>
  <c r="AQ12" i="32" s="1"/>
  <c r="AP8" i="32"/>
  <c r="P13" i="32"/>
  <c r="P8" i="32"/>
  <c r="P11" i="32"/>
  <c r="AP10" i="32"/>
  <c r="AQ10" i="32" s="1"/>
  <c r="X9" i="32"/>
  <c r="P12" i="32"/>
  <c r="X8" i="32"/>
  <c r="Y8" i="32" s="1"/>
  <c r="X10" i="32"/>
  <c r="Y10" i="32" s="1"/>
  <c r="P9" i="32"/>
  <c r="AG12" i="32"/>
  <c r="AH12" i="32" s="1"/>
  <c r="AG9" i="32"/>
  <c r="AH9" i="32" s="1"/>
  <c r="AG10" i="32"/>
  <c r="AH10" i="32" s="1"/>
  <c r="AG8" i="32"/>
  <c r="AH8" i="32" s="1"/>
  <c r="AQ8" i="32"/>
  <c r="AG11" i="32"/>
  <c r="AH11" i="32" s="1"/>
  <c r="AG13" i="32"/>
  <c r="AH13" i="32" s="1"/>
  <c r="Y9" i="32"/>
  <c r="AQ9" i="32"/>
  <c r="Y12" i="32"/>
  <c r="X11" i="32"/>
  <c r="Y11" i="32" s="1"/>
  <c r="AP11" i="32"/>
  <c r="AQ11" i="32" s="1"/>
  <c r="X13" i="32"/>
  <c r="Y13" i="32" s="1"/>
  <c r="AP13" i="32"/>
  <c r="AQ13" i="32" s="1"/>
  <c r="O8" i="30"/>
  <c r="X8" i="30"/>
  <c r="Y8" i="30" s="1"/>
  <c r="P8" i="30"/>
  <c r="X10" i="29"/>
  <c r="Y10" i="29" s="1"/>
  <c r="X9" i="29"/>
  <c r="Y9" i="29" s="1"/>
  <c r="X8" i="29"/>
  <c r="Y8" i="29" s="1"/>
  <c r="P8" i="29"/>
  <c r="AH8" i="29"/>
  <c r="X11" i="29"/>
  <c r="Y11" i="29" s="1"/>
  <c r="AI11" i="29"/>
  <c r="AJ11" i="29" s="1"/>
  <c r="AH11" i="29"/>
  <c r="P9" i="29"/>
  <c r="AH9" i="29"/>
  <c r="AI9" i="29"/>
  <c r="AJ9" i="29" s="1"/>
  <c r="X12" i="29"/>
  <c r="Y12" i="29" s="1"/>
  <c r="AI12" i="29"/>
  <c r="AJ12" i="29" s="1"/>
  <c r="AH12" i="29"/>
  <c r="P10" i="29"/>
  <c r="AH10" i="29"/>
  <c r="AI10" i="29"/>
  <c r="AJ10" i="29" s="1"/>
  <c r="X13" i="29"/>
  <c r="Y13" i="29" s="1"/>
  <c r="AI13" i="29"/>
  <c r="AJ13" i="29" s="1"/>
  <c r="AH13" i="29"/>
  <c r="O11" i="29"/>
  <c r="P11" i="29" s="1"/>
  <c r="O12" i="29"/>
  <c r="P12" i="29" s="1"/>
  <c r="AX9" i="24"/>
  <c r="AX13" i="24"/>
  <c r="AX12" i="24"/>
  <c r="Z9" i="27"/>
  <c r="Z13" i="27"/>
  <c r="Q9" i="27"/>
  <c r="Q20" i="27"/>
  <c r="Q21" i="27"/>
  <c r="AI13" i="24"/>
  <c r="X12" i="24"/>
  <c r="Y12" i="24" s="1"/>
  <c r="AI11" i="24"/>
  <c r="AI10" i="24"/>
  <c r="AI8" i="24"/>
  <c r="X13" i="24"/>
  <c r="Y13" i="24" s="1"/>
  <c r="AH9" i="24"/>
  <c r="AI9" i="24"/>
  <c r="X9" i="24"/>
  <c r="Y9" i="24" s="1"/>
  <c r="X8" i="24"/>
  <c r="Y8" i="24" s="1"/>
  <c r="AR19" i="27"/>
  <c r="Z8" i="27"/>
  <c r="Z11" i="27"/>
  <c r="Z15" i="27"/>
  <c r="Q15" i="27"/>
  <c r="Q16" i="27"/>
  <c r="Z20" i="27"/>
  <c r="Z21" i="27"/>
  <c r="Z18" i="27"/>
  <c r="Q18" i="27"/>
  <c r="Q29" i="27"/>
  <c r="Z31" i="27"/>
  <c r="Z26" i="27"/>
  <c r="Z10" i="27"/>
  <c r="Q10" i="27"/>
  <c r="AQ11" i="27"/>
  <c r="AR11" i="27" s="1"/>
  <c r="AZ15" i="27"/>
  <c r="BA15" i="27" s="1"/>
  <c r="AZ24" i="27"/>
  <c r="BA24" i="27" s="1"/>
  <c r="AQ24" i="27"/>
  <c r="AR24" i="27" s="1"/>
  <c r="AQ26" i="27"/>
  <c r="AR26" i="27" s="1"/>
  <c r="AZ10" i="27"/>
  <c r="BA10" i="27" s="1"/>
  <c r="Z33" i="27"/>
  <c r="AZ16" i="27"/>
  <c r="BA16" i="27" s="1"/>
  <c r="AQ16" i="27"/>
  <c r="AR16" i="27" s="1"/>
  <c r="AQ12" i="27"/>
  <c r="AR12" i="27" s="1"/>
  <c r="AQ27" i="27"/>
  <c r="AR27" i="27" s="1"/>
  <c r="AZ17" i="27"/>
  <c r="BA17" i="27" s="1"/>
  <c r="Z17" i="27"/>
  <c r="Q17" i="27"/>
  <c r="Q14" i="27"/>
  <c r="AZ29" i="27"/>
  <c r="BA29" i="27" s="1"/>
  <c r="AQ29" i="27"/>
  <c r="AR29" i="27" s="1"/>
  <c r="Z22" i="27"/>
  <c r="Q22" i="27"/>
  <c r="Z28" i="27"/>
  <c r="Z23" i="27"/>
  <c r="Q23" i="27"/>
  <c r="Q24" i="27"/>
  <c r="Z30" i="27"/>
  <c r="AH10" i="27"/>
  <c r="AI10" i="27" s="1"/>
  <c r="AH24" i="27"/>
  <c r="AI24" i="27" s="1"/>
  <c r="AH23" i="27"/>
  <c r="AI23" i="27" s="1"/>
  <c r="AH22" i="27"/>
  <c r="AI22" i="27" s="1"/>
  <c r="AH29" i="27"/>
  <c r="AI29" i="27" s="1"/>
  <c r="AH18" i="27"/>
  <c r="AI18" i="27" s="1"/>
  <c r="AH14" i="27"/>
  <c r="AI14" i="27" s="1"/>
  <c r="AH17" i="27"/>
  <c r="AI17" i="27" s="1"/>
  <c r="BL10" i="27"/>
  <c r="BM10" i="27" s="1"/>
  <c r="BL23" i="27"/>
  <c r="BM23" i="27" s="1"/>
  <c r="BL28" i="27"/>
  <c r="BM28" i="27" s="1"/>
  <c r="BL22" i="27"/>
  <c r="BM22" i="27" s="1"/>
  <c r="BL18" i="27"/>
  <c r="BM18" i="27" s="1"/>
  <c r="BL21" i="27"/>
  <c r="BM21" i="27" s="1"/>
  <c r="BL17" i="27"/>
  <c r="BM17" i="27" s="1"/>
  <c r="BL20" i="27"/>
  <c r="BM20" i="27" s="1"/>
  <c r="AH8" i="27"/>
  <c r="AI8" i="27" s="1"/>
  <c r="BL11" i="27"/>
  <c r="BM11" i="27" s="1"/>
  <c r="AH11" i="27"/>
  <c r="AI11" i="27" s="1"/>
  <c r="AH33" i="27"/>
  <c r="AI33" i="27" s="1"/>
  <c r="BL16" i="27"/>
  <c r="BM16" i="27" s="1"/>
  <c r="BL12" i="27"/>
  <c r="BM12" i="27" s="1"/>
  <c r="AH12" i="27"/>
  <c r="AI12" i="27" s="1"/>
  <c r="AH9" i="27"/>
  <c r="AI9" i="27" s="1"/>
  <c r="BL27" i="27"/>
  <c r="BM27" i="27" s="1"/>
  <c r="AH27" i="27"/>
  <c r="AI27" i="27" s="1"/>
  <c r="BL14" i="27"/>
  <c r="BM14" i="27" s="1"/>
  <c r="AH21" i="27"/>
  <c r="AI21" i="27" s="1"/>
  <c r="BL19" i="27"/>
  <c r="BM19" i="27" s="1"/>
  <c r="AH19" i="27"/>
  <c r="AI19" i="27" s="1"/>
  <c r="AH28" i="27"/>
  <c r="AI28" i="27" s="1"/>
  <c r="BL26" i="27"/>
  <c r="BM26" i="27" s="1"/>
  <c r="AH26" i="27"/>
  <c r="AI26" i="27" s="1"/>
  <c r="AZ32" i="27"/>
  <c r="BA32" i="27" s="1"/>
  <c r="AZ13" i="27"/>
  <c r="BA13" i="27" s="1"/>
  <c r="AZ30" i="27"/>
  <c r="BA30" i="27" s="1"/>
  <c r="AZ26" i="27"/>
  <c r="BA26" i="27" s="1"/>
  <c r="AZ28" i="27"/>
  <c r="BA28" i="27" s="1"/>
  <c r="AZ19" i="27"/>
  <c r="BA19" i="27" s="1"/>
  <c r="AZ21" i="27"/>
  <c r="BA21" i="27" s="1"/>
  <c r="AZ25" i="27"/>
  <c r="BA25" i="27" s="1"/>
  <c r="AZ20" i="27"/>
  <c r="BA20" i="27" s="1"/>
  <c r="AZ27" i="27"/>
  <c r="BA27" i="27" s="1"/>
  <c r="AQ10" i="27"/>
  <c r="AR10" i="27" s="1"/>
  <c r="AQ30" i="27"/>
  <c r="AR30" i="27" s="1"/>
  <c r="AQ23" i="27"/>
  <c r="AR23" i="27" s="1"/>
  <c r="AQ28" i="27"/>
  <c r="AR28" i="27" s="1"/>
  <c r="AQ22" i="27"/>
  <c r="AR22" i="27" s="1"/>
  <c r="AQ18" i="27"/>
  <c r="AR18" i="27" s="1"/>
  <c r="AQ21" i="27"/>
  <c r="AR21" i="27" s="1"/>
  <c r="AQ17" i="27"/>
  <c r="AR17" i="27" s="1"/>
  <c r="AQ20" i="27"/>
  <c r="AR20" i="27" s="1"/>
  <c r="BL8" i="27"/>
  <c r="BM8" i="27" s="1"/>
  <c r="AZ8" i="27"/>
  <c r="BA8" i="27" s="1"/>
  <c r="AQ8" i="27"/>
  <c r="AR8" i="27" s="1"/>
  <c r="AZ11" i="27"/>
  <c r="BA11" i="27" s="1"/>
  <c r="Q11" i="27"/>
  <c r="AZ33" i="27"/>
  <c r="BA33" i="27" s="1"/>
  <c r="AQ33" i="27"/>
  <c r="AR33" i="27" s="1"/>
  <c r="BL15" i="27"/>
  <c r="BM15" i="27" s="1"/>
  <c r="AQ15" i="27"/>
  <c r="AR15" i="27" s="1"/>
  <c r="AH15" i="27"/>
  <c r="AI15" i="27" s="1"/>
  <c r="AH16" i="27"/>
  <c r="AI16" i="27" s="1"/>
  <c r="Z16" i="27"/>
  <c r="AZ12" i="27"/>
  <c r="BA12" i="27" s="1"/>
  <c r="Q12" i="27"/>
  <c r="BL9" i="27"/>
  <c r="BM9" i="27" s="1"/>
  <c r="AZ9" i="27"/>
  <c r="BA9" i="27" s="1"/>
  <c r="AQ9" i="27"/>
  <c r="AR9" i="27" s="1"/>
  <c r="AH20" i="27"/>
  <c r="AI20" i="27" s="1"/>
  <c r="AZ14" i="27"/>
  <c r="BA14" i="27" s="1"/>
  <c r="AQ14" i="27"/>
  <c r="AR14" i="27" s="1"/>
  <c r="BL25" i="27"/>
  <c r="BM25" i="27" s="1"/>
  <c r="AQ25" i="27"/>
  <c r="AR25" i="27" s="1"/>
  <c r="AH25" i="27"/>
  <c r="AI25" i="27" s="1"/>
  <c r="AZ18" i="27"/>
  <c r="BA18" i="27" s="1"/>
  <c r="BL29" i="27"/>
  <c r="BM29" i="27" s="1"/>
  <c r="AZ31" i="27"/>
  <c r="BA31" i="27" s="1"/>
  <c r="AQ31" i="27"/>
  <c r="AR31" i="27" s="1"/>
  <c r="AH31" i="27"/>
  <c r="AI31" i="27" s="1"/>
  <c r="AZ23" i="27"/>
  <c r="BA23" i="27" s="1"/>
  <c r="BL24" i="27"/>
  <c r="BM24" i="27" s="1"/>
  <c r="AH30" i="27"/>
  <c r="AI30" i="27" s="1"/>
  <c r="BL13" i="27"/>
  <c r="BM13" i="27" s="1"/>
  <c r="AQ13" i="27"/>
  <c r="AR13" i="27" s="1"/>
  <c r="AH13" i="27"/>
  <c r="AI13" i="27" s="1"/>
  <c r="Q27" i="27"/>
  <c r="Z14" i="27"/>
  <c r="Q25" i="27"/>
  <c r="Z29" i="27"/>
  <c r="Q19" i="27"/>
  <c r="Q31" i="27"/>
  <c r="Z24" i="27"/>
  <c r="Q26" i="27"/>
  <c r="Q13" i="27"/>
  <c r="AH32" i="27"/>
  <c r="AI32" i="27" s="1"/>
  <c r="Q32" i="27"/>
  <c r="Z32" i="27"/>
  <c r="AH12" i="15"/>
  <c r="AH9" i="15"/>
  <c r="AI9" i="15" s="1"/>
  <c r="AH8" i="15"/>
  <c r="AI8" i="15" s="1"/>
  <c r="AQ32" i="27"/>
  <c r="AR32" i="27" s="1"/>
  <c r="AH10" i="15"/>
  <c r="AQ12" i="15"/>
  <c r="AR12" i="15" s="1"/>
  <c r="AQ8" i="15"/>
  <c r="AR8" i="15" s="1"/>
  <c r="Z13" i="15"/>
  <c r="Z11" i="15"/>
  <c r="Z10" i="15"/>
  <c r="Z8" i="15"/>
  <c r="Z9" i="15"/>
  <c r="Z12" i="15"/>
  <c r="AI12" i="15"/>
  <c r="AR10" i="15"/>
  <c r="AR11" i="15"/>
  <c r="AI11" i="15"/>
  <c r="Q13" i="15"/>
  <c r="Q11" i="15"/>
  <c r="Q10" i="15"/>
  <c r="Q8" i="15"/>
  <c r="Q9" i="15"/>
  <c r="Q12" i="15"/>
  <c r="AZ13" i="15"/>
  <c r="BA13" i="15" s="1"/>
  <c r="AZ11" i="15"/>
  <c r="BA11" i="15" s="1"/>
  <c r="AZ10" i="15"/>
  <c r="BA10" i="15" s="1"/>
  <c r="AZ8" i="15"/>
  <c r="BA8" i="15" s="1"/>
  <c r="AZ9" i="15"/>
  <c r="BA9" i="15" s="1"/>
  <c r="AZ12" i="15"/>
  <c r="BA12" i="15" s="1"/>
  <c r="BL13" i="15"/>
  <c r="BM13" i="15" s="1"/>
  <c r="BL10" i="15"/>
  <c r="BM10" i="15" s="1"/>
  <c r="BL9" i="15"/>
  <c r="BM9" i="15" s="1"/>
  <c r="BL11" i="15"/>
  <c r="BM11" i="15" s="1"/>
  <c r="BL8" i="15"/>
  <c r="BM8" i="15" s="1"/>
  <c r="BL12" i="15"/>
  <c r="BM12" i="15" s="1"/>
  <c r="AR9" i="15"/>
  <c r="O12" i="24"/>
  <c r="P12" i="24" s="1"/>
  <c r="O9" i="24"/>
  <c r="O8" i="24"/>
  <c r="P8" i="24" s="1"/>
  <c r="O10" i="24"/>
  <c r="P10" i="24" s="1"/>
  <c r="O13" i="24"/>
  <c r="P13" i="24" s="1"/>
  <c r="O11" i="24"/>
  <c r="P11" i="24" s="1"/>
  <c r="AG12" i="24"/>
  <c r="AH12" i="24" s="1"/>
  <c r="AG8" i="24"/>
  <c r="AH8" i="24" s="1"/>
  <c r="AG10" i="24"/>
  <c r="AH10" i="24" s="1"/>
  <c r="AG11" i="24"/>
  <c r="AH11" i="24" s="1"/>
  <c r="AG13" i="24"/>
  <c r="AH13" i="24" s="1"/>
  <c r="P9" i="24"/>
  <c r="Y10" i="24"/>
  <c r="Y11" i="24"/>
  <c r="AI10" i="15"/>
  <c r="J13" i="15"/>
  <c r="AF13" i="15"/>
  <c r="AH13" i="15"/>
  <c r="AO13" i="15"/>
  <c r="AQ13" i="15"/>
  <c r="BN33" i="27" l="1"/>
  <c r="BN31" i="27"/>
  <c r="BN30" i="27"/>
  <c r="BN32" i="27"/>
  <c r="BJ10" i="29"/>
  <c r="Q11" i="30"/>
  <c r="R11" i="30" s="1"/>
  <c r="BJ9" i="29"/>
  <c r="BJ9" i="30"/>
  <c r="BK11" i="30" s="1"/>
  <c r="BL11" i="30" s="1"/>
  <c r="BJ11" i="29"/>
  <c r="BJ12" i="29"/>
  <c r="R21" i="27"/>
  <c r="S21" i="27" s="1"/>
  <c r="BK10" i="24"/>
  <c r="BL10" i="24" s="1"/>
  <c r="AY10" i="29"/>
  <c r="AZ10" i="29" s="1"/>
  <c r="BJ8" i="29"/>
  <c r="AY11" i="29"/>
  <c r="AZ11" i="29" s="1"/>
  <c r="Q11" i="29"/>
  <c r="R11" i="29" s="1"/>
  <c r="Z10" i="30"/>
  <c r="AA10" i="30" s="1"/>
  <c r="Z9" i="30"/>
  <c r="AA9" i="30" s="1"/>
  <c r="Z11" i="30"/>
  <c r="AA11" i="30" s="1"/>
  <c r="Q9" i="30"/>
  <c r="R9" i="30" s="1"/>
  <c r="Q10" i="30"/>
  <c r="R10" i="30" s="1"/>
  <c r="AY10" i="30"/>
  <c r="AZ10" i="30" s="1"/>
  <c r="AY11" i="30"/>
  <c r="AZ11" i="30" s="1"/>
  <c r="AY9" i="30"/>
  <c r="AZ9" i="30" s="1"/>
  <c r="Z11" i="29"/>
  <c r="AA11" i="29" s="1"/>
  <c r="AY9" i="29"/>
  <c r="AY13" i="29"/>
  <c r="AZ13" i="29" s="1"/>
  <c r="AY12" i="29"/>
  <c r="AZ12" i="29" s="1"/>
  <c r="AY8" i="29"/>
  <c r="AY8" i="30"/>
  <c r="BK8" i="30"/>
  <c r="BL8" i="30" s="1"/>
  <c r="BK8" i="24"/>
  <c r="BL8" i="24" s="1"/>
  <c r="BK13" i="24"/>
  <c r="BL13" i="24" s="1"/>
  <c r="BK11" i="24"/>
  <c r="BL11" i="24" s="1"/>
  <c r="BK12" i="24"/>
  <c r="BL12" i="24" s="1"/>
  <c r="BK9" i="24"/>
  <c r="BL9" i="24" s="1"/>
  <c r="Z13" i="29"/>
  <c r="AA13" i="29" s="1"/>
  <c r="AY12" i="24"/>
  <c r="AZ12" i="24" s="1"/>
  <c r="AY10" i="24"/>
  <c r="AZ10" i="24" s="1"/>
  <c r="AY13" i="24"/>
  <c r="AZ13" i="24" s="1"/>
  <c r="AY9" i="24"/>
  <c r="AZ9" i="24" s="1"/>
  <c r="AY11" i="24"/>
  <c r="AZ11" i="24" s="1"/>
  <c r="AY8" i="24"/>
  <c r="AZ8" i="24" s="1"/>
  <c r="Q9" i="32"/>
  <c r="R9" i="32" s="1"/>
  <c r="AI11" i="32"/>
  <c r="AJ11" i="32" s="1"/>
  <c r="AR13" i="32"/>
  <c r="AS13" i="32" s="1"/>
  <c r="AR11" i="32"/>
  <c r="AS11" i="32" s="1"/>
  <c r="AI8" i="32"/>
  <c r="AJ8" i="32" s="1"/>
  <c r="Z13" i="32"/>
  <c r="AA13" i="32" s="1"/>
  <c r="Z11" i="32"/>
  <c r="AA11" i="32" s="1"/>
  <c r="AI10" i="32"/>
  <c r="AJ10" i="32" s="1"/>
  <c r="Z10" i="32"/>
  <c r="AA10" i="32" s="1"/>
  <c r="Z8" i="32"/>
  <c r="AA8" i="32" s="1"/>
  <c r="Q10" i="32"/>
  <c r="R10" i="32" s="1"/>
  <c r="Q11" i="32"/>
  <c r="R11" i="32" s="1"/>
  <c r="C11" i="32" s="1"/>
  <c r="Z12" i="32"/>
  <c r="AA12" i="32" s="1"/>
  <c r="AI13" i="32"/>
  <c r="AJ13" i="32" s="1"/>
  <c r="Z9" i="32"/>
  <c r="AA9" i="32" s="1"/>
  <c r="AR12" i="32"/>
  <c r="AS12" i="32" s="1"/>
  <c r="AR9" i="32"/>
  <c r="AS9" i="32" s="1"/>
  <c r="AR10" i="32"/>
  <c r="AS10" i="32" s="1"/>
  <c r="Q13" i="32"/>
  <c r="R13" i="32" s="1"/>
  <c r="AI9" i="32"/>
  <c r="AJ9" i="32" s="1"/>
  <c r="AI12" i="32"/>
  <c r="AJ12" i="32" s="1"/>
  <c r="AR8" i="32"/>
  <c r="AS8" i="32" s="1"/>
  <c r="Q12" i="32"/>
  <c r="R12" i="32" s="1"/>
  <c r="Q8" i="32"/>
  <c r="R8" i="32" s="1"/>
  <c r="C8" i="32" s="1"/>
  <c r="Z8" i="30"/>
  <c r="AA8" i="30" s="1"/>
  <c r="Q8" i="30"/>
  <c r="R8" i="30" s="1"/>
  <c r="AZ8" i="30"/>
  <c r="Z9" i="29"/>
  <c r="AA9" i="29" s="1"/>
  <c r="Z12" i="29"/>
  <c r="AA12" i="29" s="1"/>
  <c r="Z8" i="29"/>
  <c r="AA8" i="29" s="1"/>
  <c r="Z10" i="29"/>
  <c r="AA10" i="29" s="1"/>
  <c r="Q10" i="29"/>
  <c r="R10" i="29" s="1"/>
  <c r="Q9" i="29"/>
  <c r="R9" i="29" s="1"/>
  <c r="Q8" i="29"/>
  <c r="R8" i="29" s="1"/>
  <c r="AZ9" i="29"/>
  <c r="AZ8" i="29"/>
  <c r="Q12" i="29"/>
  <c r="R12" i="29" s="1"/>
  <c r="Q13" i="29"/>
  <c r="R13" i="29" s="1"/>
  <c r="AA15" i="27"/>
  <c r="AB15" i="27" s="1"/>
  <c r="Q10" i="24"/>
  <c r="R10" i="24" s="1"/>
  <c r="R8" i="27"/>
  <c r="S8" i="27" s="1"/>
  <c r="R28" i="27"/>
  <c r="S28" i="27" s="1"/>
  <c r="BN27" i="27"/>
  <c r="BO27" i="27" s="1"/>
  <c r="AJ16" i="27"/>
  <c r="AK16" i="27" s="1"/>
  <c r="R30" i="27"/>
  <c r="S30" i="27" s="1"/>
  <c r="R20" i="27"/>
  <c r="S20" i="27" s="1"/>
  <c r="R33" i="27"/>
  <c r="R17" i="27"/>
  <c r="S17" i="27" s="1"/>
  <c r="R16" i="27"/>
  <c r="S16" i="27" s="1"/>
  <c r="AS18" i="27"/>
  <c r="AT18" i="27" s="1"/>
  <c r="BB21" i="27"/>
  <c r="BC21" i="27" s="1"/>
  <c r="R18" i="27"/>
  <c r="S18" i="27" s="1"/>
  <c r="R12" i="27"/>
  <c r="S12" i="27" s="1"/>
  <c r="R22" i="27"/>
  <c r="S22" i="27" s="1"/>
  <c r="AA24" i="27"/>
  <c r="AB24" i="27" s="1"/>
  <c r="R19" i="27"/>
  <c r="S19" i="27" s="1"/>
  <c r="R25" i="27"/>
  <c r="S25" i="27" s="1"/>
  <c r="R27" i="27"/>
  <c r="S27" i="27" s="1"/>
  <c r="AJ20" i="27"/>
  <c r="AK20" i="27" s="1"/>
  <c r="AJ21" i="27"/>
  <c r="AK21" i="27" s="1"/>
  <c r="AJ11" i="27"/>
  <c r="AK11" i="27" s="1"/>
  <c r="AS23" i="27"/>
  <c r="AT23" i="27" s="1"/>
  <c r="BN16" i="27"/>
  <c r="BO16" i="27" s="1"/>
  <c r="BN8" i="27"/>
  <c r="BO8" i="27" s="1"/>
  <c r="BN11" i="27"/>
  <c r="BO11" i="27" s="1"/>
  <c r="BO12" i="27"/>
  <c r="BO17" i="27"/>
  <c r="BN18" i="27"/>
  <c r="BO18" i="27" s="1"/>
  <c r="BN22" i="27"/>
  <c r="BO22" i="27" s="1"/>
  <c r="BN9" i="27"/>
  <c r="BO9" i="27" s="1"/>
  <c r="BN14" i="27"/>
  <c r="BO14" i="27" s="1"/>
  <c r="BN29" i="27"/>
  <c r="BN23" i="27"/>
  <c r="BO23" i="27" s="1"/>
  <c r="BN26" i="27"/>
  <c r="BO26" i="27" s="1"/>
  <c r="BN10" i="27"/>
  <c r="BO10" i="27" s="1"/>
  <c r="BN13" i="27"/>
  <c r="BO13" i="27" s="1"/>
  <c r="AS33" i="27"/>
  <c r="BB12" i="27"/>
  <c r="BC12" i="27" s="1"/>
  <c r="BB23" i="27"/>
  <c r="BC23" i="27" s="1"/>
  <c r="AS31" i="27"/>
  <c r="BB18" i="27"/>
  <c r="BC18" i="27" s="1"/>
  <c r="AS14" i="27"/>
  <c r="AT14" i="27" s="1"/>
  <c r="BB8" i="27"/>
  <c r="BC8" i="27" s="1"/>
  <c r="BB28" i="27"/>
  <c r="BC28" i="27" s="1"/>
  <c r="BB30" i="27"/>
  <c r="AJ9" i="27"/>
  <c r="AK9" i="27" s="1"/>
  <c r="AJ27" i="27"/>
  <c r="AK27" i="27" s="1"/>
  <c r="AJ14" i="27"/>
  <c r="AK14" i="27" s="1"/>
  <c r="AJ25" i="27"/>
  <c r="AK25" i="27" s="1"/>
  <c r="AJ29" i="27"/>
  <c r="AK29" i="27" s="1"/>
  <c r="AJ19" i="27"/>
  <c r="AK19" i="27" s="1"/>
  <c r="AJ31" i="27"/>
  <c r="AJ23" i="27"/>
  <c r="AK23" i="27" s="1"/>
  <c r="AJ26" i="27"/>
  <c r="AK26" i="27" s="1"/>
  <c r="AJ10" i="27"/>
  <c r="AK10" i="27" s="1"/>
  <c r="AJ13" i="27"/>
  <c r="AK13" i="27" s="1"/>
  <c r="AJ28" i="27"/>
  <c r="AK28" i="27" s="1"/>
  <c r="AJ24" i="27"/>
  <c r="AK24" i="27" s="1"/>
  <c r="AJ30" i="27"/>
  <c r="AK30" i="27" s="1"/>
  <c r="BO20" i="27"/>
  <c r="AS13" i="27"/>
  <c r="AT13" i="27" s="1"/>
  <c r="AS26" i="27"/>
  <c r="AT26" i="27" s="1"/>
  <c r="BB24" i="27"/>
  <c r="BC24" i="27" s="1"/>
  <c r="BB31" i="27"/>
  <c r="AS19" i="27"/>
  <c r="AT19" i="27" s="1"/>
  <c r="BB29" i="27"/>
  <c r="AS25" i="27"/>
  <c r="AT25" i="27" s="1"/>
  <c r="BB14" i="27"/>
  <c r="BC14" i="27" s="1"/>
  <c r="AS27" i="27"/>
  <c r="AT27" i="27" s="1"/>
  <c r="BB9" i="27"/>
  <c r="BC9" i="27" s="1"/>
  <c r="AS30" i="27"/>
  <c r="AT30" i="27" s="1"/>
  <c r="AS24" i="27"/>
  <c r="AT24" i="27" s="1"/>
  <c r="AS28" i="27"/>
  <c r="AT28" i="27" s="1"/>
  <c r="AA22" i="27"/>
  <c r="AB22" i="27" s="1"/>
  <c r="AA18" i="27"/>
  <c r="AB18" i="27" s="1"/>
  <c r="AS21" i="27"/>
  <c r="AT21" i="27" s="1"/>
  <c r="AA17" i="27"/>
  <c r="AB17" i="27" s="1"/>
  <c r="AS20" i="27"/>
  <c r="AT20" i="27" s="1"/>
  <c r="BB19" i="27"/>
  <c r="BC19" i="27" s="1"/>
  <c r="BB25" i="27"/>
  <c r="BC25" i="27" s="1"/>
  <c r="BB27" i="27"/>
  <c r="BC27" i="27" s="1"/>
  <c r="AA12" i="27"/>
  <c r="AB12" i="27" s="1"/>
  <c r="AS16" i="27"/>
  <c r="AT16" i="27" s="1"/>
  <c r="AS15" i="27"/>
  <c r="AT15" i="27" s="1"/>
  <c r="BB33" i="27"/>
  <c r="AA11" i="27"/>
  <c r="AB11" i="27" s="1"/>
  <c r="AA8" i="27"/>
  <c r="AB8" i="27" s="1"/>
  <c r="AA21" i="27"/>
  <c r="AB21" i="27" s="1"/>
  <c r="AA20" i="27"/>
  <c r="AB20" i="27" s="1"/>
  <c r="AS11" i="27"/>
  <c r="AT11" i="27" s="1"/>
  <c r="AA16" i="27"/>
  <c r="AB16" i="27" s="1"/>
  <c r="AJ15" i="27"/>
  <c r="AK15" i="27" s="1"/>
  <c r="BN15" i="27"/>
  <c r="BO15" i="27" s="1"/>
  <c r="BB11" i="27"/>
  <c r="BC11" i="27" s="1"/>
  <c r="AJ8" i="27"/>
  <c r="AK8" i="27" s="1"/>
  <c r="AA13" i="27"/>
  <c r="AB13" i="27" s="1"/>
  <c r="AA10" i="27"/>
  <c r="AB10" i="27" s="1"/>
  <c r="AA26" i="27"/>
  <c r="AB26" i="27" s="1"/>
  <c r="BN24" i="27"/>
  <c r="BO24" i="27" s="1"/>
  <c r="AA23" i="27"/>
  <c r="AB23" i="27" s="1"/>
  <c r="BN28" i="27"/>
  <c r="BO28" i="27" s="1"/>
  <c r="AA31" i="27"/>
  <c r="AB31" i="27" s="1"/>
  <c r="AS10" i="27"/>
  <c r="AT10" i="27" s="1"/>
  <c r="R24" i="27"/>
  <c r="S24" i="27" s="1"/>
  <c r="AS22" i="27"/>
  <c r="AT22" i="27" s="1"/>
  <c r="R29" i="27"/>
  <c r="S29" i="27" s="1"/>
  <c r="R14" i="27"/>
  <c r="S14" i="27" s="1"/>
  <c r="AS17" i="27"/>
  <c r="AT17" i="27" s="1"/>
  <c r="BB20" i="27"/>
  <c r="BC20" i="27" s="1"/>
  <c r="R9" i="27"/>
  <c r="S9" i="27" s="1"/>
  <c r="R13" i="27"/>
  <c r="S13" i="27" s="1"/>
  <c r="BB13" i="27"/>
  <c r="BC13" i="27" s="1"/>
  <c r="R10" i="27"/>
  <c r="S10" i="27" s="1"/>
  <c r="BB10" i="27"/>
  <c r="BC10" i="27" s="1"/>
  <c r="AA30" i="27"/>
  <c r="AB30" i="27" s="1"/>
  <c r="R26" i="27"/>
  <c r="S26" i="27" s="1"/>
  <c r="BB26" i="27"/>
  <c r="BC26" i="27" s="1"/>
  <c r="R23" i="27"/>
  <c r="S23" i="27" s="1"/>
  <c r="AA28" i="27"/>
  <c r="AB28" i="27" s="1"/>
  <c r="R31" i="27"/>
  <c r="S31" i="27" s="1"/>
  <c r="C31" i="27" s="1"/>
  <c r="AJ22" i="27"/>
  <c r="AK22" i="27" s="1"/>
  <c r="AA19" i="27"/>
  <c r="AB19" i="27" s="1"/>
  <c r="AS29" i="27"/>
  <c r="AT29" i="27" s="1"/>
  <c r="AJ18" i="27"/>
  <c r="AK18" i="27" s="1"/>
  <c r="BO21" i="27"/>
  <c r="AA25" i="27"/>
  <c r="AB25" i="27" s="1"/>
  <c r="AJ17" i="27"/>
  <c r="AK17" i="27" s="1"/>
  <c r="AA27" i="27"/>
  <c r="AB27" i="27" s="1"/>
  <c r="AS9" i="27"/>
  <c r="AT9" i="27" s="1"/>
  <c r="AA29" i="27"/>
  <c r="AB29" i="27" s="1"/>
  <c r="AA14" i="27"/>
  <c r="AB14" i="27" s="1"/>
  <c r="AA9" i="27"/>
  <c r="AB9" i="27" s="1"/>
  <c r="AJ12" i="27"/>
  <c r="AK12" i="27" s="1"/>
  <c r="R15" i="27"/>
  <c r="S15" i="27" s="1"/>
  <c r="BB15" i="27"/>
  <c r="BC15" i="27" s="1"/>
  <c r="AA33" i="27"/>
  <c r="BB22" i="27"/>
  <c r="BC22" i="27" s="1"/>
  <c r="BN19" i="27"/>
  <c r="BO19" i="27" s="1"/>
  <c r="BN25" i="27"/>
  <c r="BO25" i="27" s="1"/>
  <c r="BB17" i="27"/>
  <c r="BC17" i="27" s="1"/>
  <c r="AS12" i="27"/>
  <c r="AT12" i="27" s="1"/>
  <c r="BB16" i="27"/>
  <c r="BC16" i="27" s="1"/>
  <c r="R11" i="27"/>
  <c r="S11" i="27" s="1"/>
  <c r="AS8" i="27"/>
  <c r="AT8" i="27" s="1"/>
  <c r="AJ33" i="27"/>
  <c r="AA32" i="27"/>
  <c r="AB32" i="27" s="1"/>
  <c r="AA9" i="15"/>
  <c r="AB9" i="15" s="1"/>
  <c r="AJ32" i="27"/>
  <c r="BB32" i="27"/>
  <c r="AS32" i="27"/>
  <c r="R32" i="27"/>
  <c r="S32" i="27" s="1"/>
  <c r="AA12" i="15"/>
  <c r="AB12" i="15" s="1"/>
  <c r="AA8" i="15"/>
  <c r="AB8" i="15" s="1"/>
  <c r="AA11" i="15"/>
  <c r="AB11" i="15" s="1"/>
  <c r="AA10" i="15"/>
  <c r="AB10" i="15" s="1"/>
  <c r="AA13" i="15"/>
  <c r="AB13" i="15" s="1"/>
  <c r="R10" i="15"/>
  <c r="S10" i="15" s="1"/>
  <c r="R9" i="15"/>
  <c r="S9" i="15" s="1"/>
  <c r="BB9" i="15"/>
  <c r="BC9" i="15" s="1"/>
  <c r="R12" i="15"/>
  <c r="S12" i="15" s="1"/>
  <c r="R8" i="15"/>
  <c r="S8" i="15" s="1"/>
  <c r="R11" i="15"/>
  <c r="S11" i="15" s="1"/>
  <c r="BB10" i="15"/>
  <c r="BC10" i="15" s="1"/>
  <c r="R13" i="15"/>
  <c r="S13" i="15" s="1"/>
  <c r="BN11" i="15"/>
  <c r="BO11" i="15" s="1"/>
  <c r="BN12" i="15"/>
  <c r="BO12" i="15" s="1"/>
  <c r="BN8" i="15"/>
  <c r="BO8" i="15" s="1"/>
  <c r="BN9" i="15"/>
  <c r="BO9" i="15" s="1"/>
  <c r="BN13" i="15"/>
  <c r="BO13" i="15" s="1"/>
  <c r="BN10" i="15"/>
  <c r="BO10" i="15" s="1"/>
  <c r="BB13" i="15"/>
  <c r="BC13" i="15" s="1"/>
  <c r="BB12" i="15"/>
  <c r="BC12" i="15" s="1"/>
  <c r="BB8" i="15"/>
  <c r="BC8" i="15" s="1"/>
  <c r="BB11" i="15"/>
  <c r="BC11" i="15" s="1"/>
  <c r="AJ13" i="24"/>
  <c r="AJ10" i="24"/>
  <c r="AJ12" i="24"/>
  <c r="AJ9" i="24"/>
  <c r="AJ11" i="24"/>
  <c r="AJ8" i="24"/>
  <c r="Q12" i="24"/>
  <c r="R12" i="24" s="1"/>
  <c r="Z11" i="24"/>
  <c r="AA11" i="24" s="1"/>
  <c r="Z9" i="24"/>
  <c r="AA9" i="24" s="1"/>
  <c r="Q11" i="24"/>
  <c r="R11" i="24" s="1"/>
  <c r="Q8" i="24"/>
  <c r="R8" i="24" s="1"/>
  <c r="Q13" i="24"/>
  <c r="R13" i="24" s="1"/>
  <c r="Q9" i="24"/>
  <c r="R9" i="24" s="1"/>
  <c r="Z10" i="24"/>
  <c r="AA10" i="24" s="1"/>
  <c r="Z8" i="24"/>
  <c r="AA8" i="24" s="1"/>
  <c r="Z13" i="24"/>
  <c r="AA13" i="24" s="1"/>
  <c r="Z12" i="24"/>
  <c r="AA12" i="24" s="1"/>
  <c r="AR13" i="15"/>
  <c r="AI13" i="15"/>
  <c r="C9" i="24" l="1"/>
  <c r="C8" i="24"/>
  <c r="C12" i="24"/>
  <c r="C13" i="24"/>
  <c r="C11" i="24"/>
  <c r="C10" i="24"/>
  <c r="BK13" i="29"/>
  <c r="BL13" i="29" s="1"/>
  <c r="C13" i="29"/>
  <c r="C12" i="32"/>
  <c r="C13" i="32"/>
  <c r="C10" i="32"/>
  <c r="C9" i="32"/>
  <c r="C32" i="27"/>
  <c r="C26" i="27"/>
  <c r="C10" i="27"/>
  <c r="BK11" i="29"/>
  <c r="BL11" i="29" s="1"/>
  <c r="C11" i="29" s="1"/>
  <c r="BK10" i="29"/>
  <c r="BL10" i="29" s="1"/>
  <c r="C10" i="29" s="1"/>
  <c r="BK12" i="29"/>
  <c r="BL12" i="29" s="1"/>
  <c r="C12" i="29" s="1"/>
  <c r="BK9" i="29"/>
  <c r="BL9" i="29" s="1"/>
  <c r="C9" i="29" s="1"/>
  <c r="BK8" i="29"/>
  <c r="BL8" i="29" s="1"/>
  <c r="C8" i="29" s="1"/>
  <c r="BK10" i="30"/>
  <c r="BL10" i="30" s="1"/>
  <c r="BK9" i="30"/>
  <c r="BL9" i="30" s="1"/>
  <c r="C11" i="27"/>
  <c r="C23" i="27"/>
  <c r="C15" i="27"/>
  <c r="C24" i="27"/>
  <c r="C18" i="27"/>
  <c r="C17" i="27"/>
  <c r="C20" i="27"/>
  <c r="C28" i="27"/>
  <c r="C9" i="27"/>
  <c r="C29" i="27"/>
  <c r="C27" i="27"/>
  <c r="C19" i="27"/>
  <c r="C22" i="27"/>
  <c r="C13" i="27"/>
  <c r="C14" i="27"/>
  <c r="C25" i="27"/>
  <c r="C12" i="27"/>
  <c r="C16" i="27"/>
  <c r="C33" i="27"/>
  <c r="C30" i="27"/>
  <c r="C8" i="27"/>
  <c r="C21" i="27"/>
  <c r="AJ12" i="15"/>
  <c r="AK12" i="15" s="1"/>
  <c r="AJ8" i="15"/>
  <c r="AK8" i="15" s="1"/>
  <c r="AJ11" i="15"/>
  <c r="AK11" i="15" s="1"/>
  <c r="C11" i="15" s="1"/>
  <c r="AJ9" i="15"/>
  <c r="AK9" i="15" s="1"/>
  <c r="AJ10" i="15"/>
  <c r="AK10" i="15" s="1"/>
  <c r="C10" i="15" s="1"/>
  <c r="AS12" i="15"/>
  <c r="AT12" i="15" s="1"/>
  <c r="AS8" i="15"/>
  <c r="AT8" i="15" s="1"/>
  <c r="AS11" i="15"/>
  <c r="AT11" i="15" s="1"/>
  <c r="AS9" i="15"/>
  <c r="AT9" i="15" s="1"/>
  <c r="AS10" i="15"/>
  <c r="AT10" i="15" s="1"/>
  <c r="AJ13" i="15"/>
  <c r="AK13" i="15" s="1"/>
  <c r="C13" i="15" s="1"/>
  <c r="AS13" i="15"/>
  <c r="AT13" i="15" s="1"/>
  <c r="C12" i="15" l="1"/>
  <c r="B12" i="32"/>
  <c r="B13" i="32"/>
  <c r="B10" i="32"/>
  <c r="B8" i="32"/>
  <c r="B9" i="32"/>
  <c r="C9" i="15"/>
  <c r="C8" i="15"/>
  <c r="B18" i="27"/>
  <c r="B16" i="27"/>
  <c r="B23" i="27"/>
  <c r="B21" i="27"/>
  <c r="B13" i="27"/>
  <c r="B30" i="27"/>
  <c r="B25" i="27"/>
  <c r="B19" i="27"/>
  <c r="B32" i="27"/>
  <c r="B20" i="27"/>
  <c r="B9" i="27"/>
  <c r="B15" i="27"/>
  <c r="B8" i="27"/>
  <c r="B33" i="27"/>
  <c r="B10" i="27"/>
  <c r="B14" i="27"/>
  <c r="B22" i="27"/>
  <c r="B28" i="27"/>
  <c r="B17" i="27"/>
  <c r="B29" i="27"/>
  <c r="B26" i="27"/>
  <c r="B31" i="27"/>
  <c r="B11" i="27"/>
  <c r="B12" i="27"/>
  <c r="B12" i="24"/>
  <c r="B9" i="24"/>
  <c r="B13" i="24"/>
  <c r="B8" i="24"/>
  <c r="B10" i="24"/>
  <c r="B9" i="29"/>
  <c r="B8" i="29"/>
  <c r="B10" i="29"/>
  <c r="B13" i="29"/>
  <c r="B11" i="29"/>
  <c r="B12" i="29"/>
  <c r="B8" i="30"/>
  <c r="B11" i="30"/>
  <c r="B9" i="30"/>
  <c r="B10" i="30"/>
  <c r="B8" i="15" l="1"/>
  <c r="B11" i="15"/>
  <c r="B9" i="15"/>
  <c r="B13" i="15"/>
  <c r="B12" i="15"/>
  <c r="B10" i="15"/>
</calcChain>
</file>

<file path=xl/sharedStrings.xml><?xml version="1.0" encoding="utf-8"?>
<sst xmlns="http://schemas.openxmlformats.org/spreadsheetml/2006/main" count="459" uniqueCount="101">
  <si>
    <t>100-бальная система</t>
  </si>
  <si>
    <t>50-бальная система</t>
  </si>
  <si>
    <t>место</t>
  </si>
  <si>
    <t>баллы</t>
  </si>
  <si>
    <t>Итоговый результат</t>
  </si>
  <si>
    <t>Задание 2
100 баллов</t>
  </si>
  <si>
    <t>Задание 3
100 баллов</t>
  </si>
  <si>
    <t>Задание 4
100 баллов</t>
  </si>
  <si>
    <t>Итоговое место</t>
  </si>
  <si>
    <t>Сумма баллов</t>
  </si>
  <si>
    <t>ФИО</t>
  </si>
  <si>
    <t>Мин</t>
  </si>
  <si>
    <t>Сек</t>
  </si>
  <si>
    <t>Время</t>
  </si>
  <si>
    <t>Место</t>
  </si>
  <si>
    <t>Баллы</t>
  </si>
  <si>
    <t>Повторения</t>
  </si>
  <si>
    <t>Штраф</t>
  </si>
  <si>
    <t>Задание 1
100 баллов</t>
  </si>
  <si>
    <t>Вес</t>
  </si>
  <si>
    <t>9 минут</t>
  </si>
  <si>
    <t>Веселова Светлана</t>
  </si>
  <si>
    <t>Андреев Антон</t>
  </si>
  <si>
    <t>Женщины</t>
  </si>
  <si>
    <t>Участники</t>
  </si>
  <si>
    <t>Задание 1.1
100 баллов</t>
  </si>
  <si>
    <t>Задание 1.2
100 баллов</t>
  </si>
  <si>
    <t>12 минут</t>
  </si>
  <si>
    <t>8 минут</t>
  </si>
  <si>
    <t>Задание 5
100 баллов</t>
  </si>
  <si>
    <t>Мужчины</t>
  </si>
  <si>
    <t>Гарифова Ульяна</t>
  </si>
  <si>
    <t>Барышникова Дарья</t>
  </si>
  <si>
    <t>Рыжонкова Анна</t>
  </si>
  <si>
    <t>Гриценко Сергей</t>
  </si>
  <si>
    <t>Федотов Андрей</t>
  </si>
  <si>
    <t>Задание 2.1
100 баллов</t>
  </si>
  <si>
    <t>Задание 2.2
100 баллов</t>
  </si>
  <si>
    <t>3 минуты</t>
  </si>
  <si>
    <t>Задание 3.1
100 баллов</t>
  </si>
  <si>
    <t>Задание 3.2
100 баллов</t>
  </si>
  <si>
    <t>Тайбрейк</t>
  </si>
  <si>
    <t>Смирнова Анастасия</t>
  </si>
  <si>
    <t>Кутлина Анастасия</t>
  </si>
  <si>
    <t>Федоров Валерий</t>
  </si>
  <si>
    <t>Яшин Никита</t>
  </si>
  <si>
    <t>Кузнецов Константин</t>
  </si>
  <si>
    <t>Жаров Максим</t>
  </si>
  <si>
    <t>Баранов Олег</t>
  </si>
  <si>
    <t>Мажников Алексей</t>
  </si>
  <si>
    <t>Кулабухов Алексей</t>
  </si>
  <si>
    <t>Павлиенко Олег</t>
  </si>
  <si>
    <t>Орлов Тимофей</t>
  </si>
  <si>
    <t>Бояркин Илья</t>
  </si>
  <si>
    <t>Дубинин Александр</t>
  </si>
  <si>
    <t>Сухарев Андрей</t>
  </si>
  <si>
    <t>Лапинский Артём</t>
  </si>
  <si>
    <t>Петку Андрей</t>
  </si>
  <si>
    <t>Кировский Андрей</t>
  </si>
  <si>
    <t>Хайртдинов Динар</t>
  </si>
  <si>
    <t>Сусиков Андрей</t>
  </si>
  <si>
    <t>Плюшкин Александр</t>
  </si>
  <si>
    <t>Камышанов Артур</t>
  </si>
  <si>
    <t>Жемчугов Александр</t>
  </si>
  <si>
    <t>Сайдашев Владимир</t>
  </si>
  <si>
    <t>Ильин Александр</t>
  </si>
  <si>
    <t>Кузнецова / Кузнецова</t>
  </si>
  <si>
    <t>Журин / Гусева</t>
  </si>
  <si>
    <t>Шкляев / Новиков</t>
  </si>
  <si>
    <t>Воловиков / Харламов</t>
  </si>
  <si>
    <t>Зигмантович / Городничая</t>
  </si>
  <si>
    <t>7 минут</t>
  </si>
  <si>
    <t>16 минут</t>
  </si>
  <si>
    <t>Задание 4.1
100 баллов</t>
  </si>
  <si>
    <t>Задание 4.2
100 баллов</t>
  </si>
  <si>
    <t>Задание 4.3
100 баллов</t>
  </si>
  <si>
    <t>Итог 4-го задания</t>
  </si>
  <si>
    <t>Орлов / Похлебаев</t>
  </si>
  <si>
    <t>Команда
35-39 / 17-18</t>
  </si>
  <si>
    <t>Команда
40-44 / 15-16</t>
  </si>
  <si>
    <t>Аникиев / Данилов</t>
  </si>
  <si>
    <t>Шафоростова / Борисов</t>
  </si>
  <si>
    <t>Фадеева / Никитин</t>
  </si>
  <si>
    <t>Пикулик / Федечкина</t>
  </si>
  <si>
    <t>Соколов / Куранов</t>
  </si>
  <si>
    <t>Карасев / Фирулева</t>
  </si>
  <si>
    <t>Унгуряну / Иванов</t>
  </si>
  <si>
    <t>Команда
45+ / 13-14</t>
  </si>
  <si>
    <t>Брюховецкий Антон</t>
  </si>
  <si>
    <t>Кучинский Юрий</t>
  </si>
  <si>
    <t>Киселев Александр</t>
  </si>
  <si>
    <t>5 минут</t>
  </si>
  <si>
    <t>11 минут</t>
  </si>
  <si>
    <t>Задание 3.3
100 баллов</t>
  </si>
  <si>
    <t>Кравченко Александр</t>
  </si>
  <si>
    <t>Фетхулина / Никифоров</t>
  </si>
  <si>
    <t>Королев / Волков</t>
  </si>
  <si>
    <t>Шаров / Фетисова</t>
  </si>
  <si>
    <t>Бондарь Антон</t>
  </si>
  <si>
    <t>Звездов Антон</t>
  </si>
  <si>
    <t>Конник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</si>
</sst>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8" x14ac:knownFonts="1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i/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9CC2E5"/>
        <bgColor rgb="FF9CC2E5"/>
      </patternFill>
    </fill>
    <fill>
      <patternFill patternType="solid">
        <fgColor theme="0" tint="-4.9989318521683403E-2"/>
        <bgColor rgb="FFF2F2F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4"/>
  </cellStyleXfs>
  <cellXfs count="32">
    <xf numFmtId="0" fontId="0" fillId="0" borderId="0" xfId="0"/>
    <xf numFmtId="0" fontId="0" fillId="3" borderId="3" xfId="0" applyFill="1" applyBorder="1"/>
    <xf numFmtId="0" fontId="0" fillId="4" borderId="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/>
    <xf numFmtId="0" fontId="3" fillId="8" borderId="5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 wrapText="1"/>
    </xf>
    <xf numFmtId="164" fontId="0" fillId="0" borderId="0" xfId="0" applyNumberFormat="1"/>
    <xf numFmtId="0" fontId="4" fillId="0" borderId="5" xfId="0" applyFont="1" applyBorder="1"/>
    <xf numFmtId="164" fontId="0" fillId="0" borderId="5" xfId="0" applyNumberFormat="1" applyBorder="1" applyAlignment="1">
      <alignment horizontal="center" vertical="center"/>
    </xf>
    <xf numFmtId="0" fontId="1" fillId="0" borderId="5" xfId="0" applyFont="1" applyBorder="1"/>
    <xf numFmtId="0" fontId="6" fillId="0" borderId="0" xfId="0" applyFont="1"/>
    <xf numFmtId="0" fontId="0" fillId="0" borderId="4" xfId="0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/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1" fillId="0" borderId="5" xfId="0" applyFont="1" applyBorder="1"/>
    <xf numFmtId="164" fontId="1" fillId="0" borderId="5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"/>
  <sheetViews>
    <sheetView workbookViewId="0">
      <selection activeCell="K29" sqref="K29"/>
    </sheetView>
  </sheetViews>
  <sheetFormatPr defaultColWidth="14.42578125" defaultRowHeight="15" customHeight="1" x14ac:dyDescent="0.25"/>
  <cols>
    <col min="1" max="2" width="8.7109375" customWidth="1"/>
    <col min="3" max="3" width="1.42578125" customWidth="1"/>
    <col min="4" max="11" width="8.7109375" customWidth="1"/>
  </cols>
  <sheetData>
    <row r="1" spans="1:5" x14ac:dyDescent="0.25">
      <c r="A1" s="21" t="s">
        <v>0</v>
      </c>
      <c r="B1" s="22"/>
      <c r="C1" s="1"/>
      <c r="D1" s="21" t="s">
        <v>1</v>
      </c>
      <c r="E1" s="22"/>
    </row>
    <row r="2" spans="1:5" x14ac:dyDescent="0.25">
      <c r="A2" s="2" t="s">
        <v>2</v>
      </c>
      <c r="B2" s="2" t="s">
        <v>3</v>
      </c>
      <c r="C2" s="1"/>
      <c r="D2" s="2" t="s">
        <v>2</v>
      </c>
      <c r="E2" s="2" t="s">
        <v>3</v>
      </c>
    </row>
    <row r="3" spans="1:5" x14ac:dyDescent="0.25">
      <c r="A3" s="3">
        <v>1</v>
      </c>
      <c r="B3" s="3">
        <v>100</v>
      </c>
      <c r="C3" s="1"/>
      <c r="D3" s="3">
        <v>1</v>
      </c>
      <c r="E3" s="3">
        <v>50</v>
      </c>
    </row>
    <row r="4" spans="1:5" x14ac:dyDescent="0.25">
      <c r="A4" s="3">
        <v>2</v>
      </c>
      <c r="B4" s="3">
        <v>95</v>
      </c>
      <c r="C4" s="1"/>
      <c r="D4" s="3">
        <v>2</v>
      </c>
      <c r="E4" s="3">
        <v>48</v>
      </c>
    </row>
    <row r="5" spans="1:5" x14ac:dyDescent="0.25">
      <c r="A5" s="3">
        <v>3</v>
      </c>
      <c r="B5" s="3">
        <v>90</v>
      </c>
      <c r="C5" s="1"/>
      <c r="D5" s="3">
        <v>3</v>
      </c>
      <c r="E5" s="3">
        <v>46</v>
      </c>
    </row>
    <row r="6" spans="1:5" x14ac:dyDescent="0.25">
      <c r="A6" s="3">
        <v>4</v>
      </c>
      <c r="B6" s="3">
        <v>85</v>
      </c>
      <c r="C6" s="1"/>
      <c r="D6" s="3">
        <v>4</v>
      </c>
      <c r="E6" s="3">
        <v>44</v>
      </c>
    </row>
    <row r="7" spans="1:5" x14ac:dyDescent="0.25">
      <c r="A7" s="3">
        <v>5</v>
      </c>
      <c r="B7" s="3">
        <v>80</v>
      </c>
      <c r="C7" s="1"/>
      <c r="D7" s="3">
        <v>5</v>
      </c>
      <c r="E7" s="3">
        <v>42</v>
      </c>
    </row>
    <row r="8" spans="1:5" x14ac:dyDescent="0.25">
      <c r="A8" s="3">
        <v>6</v>
      </c>
      <c r="B8" s="3">
        <v>75</v>
      </c>
      <c r="C8" s="1"/>
      <c r="D8" s="3">
        <v>6</v>
      </c>
      <c r="E8" s="3">
        <v>41</v>
      </c>
    </row>
    <row r="9" spans="1:5" x14ac:dyDescent="0.25">
      <c r="A9" s="3">
        <v>7</v>
      </c>
      <c r="B9" s="3">
        <v>73</v>
      </c>
      <c r="C9" s="1"/>
      <c r="D9" s="3">
        <v>7</v>
      </c>
      <c r="E9" s="3">
        <v>40</v>
      </c>
    </row>
    <row r="10" spans="1:5" x14ac:dyDescent="0.25">
      <c r="A10" s="3">
        <v>8</v>
      </c>
      <c r="B10" s="3">
        <v>71</v>
      </c>
      <c r="C10" s="1"/>
      <c r="D10" s="3">
        <v>8</v>
      </c>
      <c r="E10" s="3">
        <v>39</v>
      </c>
    </row>
    <row r="11" spans="1:5" x14ac:dyDescent="0.25">
      <c r="A11" s="3">
        <v>9</v>
      </c>
      <c r="B11" s="3">
        <v>69</v>
      </c>
      <c r="C11" s="1"/>
      <c r="D11" s="3">
        <v>9</v>
      </c>
      <c r="E11" s="3">
        <v>38</v>
      </c>
    </row>
    <row r="12" spans="1:5" x14ac:dyDescent="0.25">
      <c r="A12" s="3">
        <v>10</v>
      </c>
      <c r="B12" s="3">
        <v>67</v>
      </c>
      <c r="C12" s="1"/>
      <c r="D12" s="3">
        <v>10</v>
      </c>
      <c r="E12" s="3">
        <v>37</v>
      </c>
    </row>
    <row r="13" spans="1:5" x14ac:dyDescent="0.25">
      <c r="A13" s="3">
        <v>11</v>
      </c>
      <c r="B13" s="3">
        <v>65</v>
      </c>
      <c r="C13" s="1"/>
      <c r="D13" s="3">
        <v>11</v>
      </c>
      <c r="E13" s="3">
        <v>36</v>
      </c>
    </row>
    <row r="14" spans="1:5" x14ac:dyDescent="0.25">
      <c r="A14" s="3">
        <v>12</v>
      </c>
      <c r="B14" s="3">
        <v>63</v>
      </c>
      <c r="C14" s="1"/>
      <c r="D14" s="3">
        <v>12</v>
      </c>
      <c r="E14" s="3">
        <v>35</v>
      </c>
    </row>
    <row r="15" spans="1:5" x14ac:dyDescent="0.25">
      <c r="A15" s="3">
        <v>13</v>
      </c>
      <c r="B15" s="3">
        <v>61</v>
      </c>
      <c r="C15" s="1"/>
      <c r="D15" s="3">
        <v>13</v>
      </c>
      <c r="E15" s="3">
        <v>34</v>
      </c>
    </row>
    <row r="16" spans="1:5" x14ac:dyDescent="0.25">
      <c r="A16" s="3">
        <v>14</v>
      </c>
      <c r="B16" s="3">
        <v>59</v>
      </c>
      <c r="C16" s="1"/>
      <c r="D16" s="3">
        <v>14</v>
      </c>
      <c r="E16" s="3">
        <v>33</v>
      </c>
    </row>
    <row r="17" spans="1:5" x14ac:dyDescent="0.25">
      <c r="A17" s="3">
        <v>15</v>
      </c>
      <c r="B17" s="3">
        <v>57</v>
      </c>
      <c r="C17" s="1"/>
      <c r="D17" s="3">
        <v>15</v>
      </c>
      <c r="E17" s="3">
        <v>32</v>
      </c>
    </row>
    <row r="18" spans="1:5" x14ac:dyDescent="0.25">
      <c r="A18" s="3">
        <v>16</v>
      </c>
      <c r="B18" s="3">
        <v>55</v>
      </c>
      <c r="C18" s="1"/>
      <c r="D18" s="3">
        <v>16</v>
      </c>
      <c r="E18" s="3">
        <v>31</v>
      </c>
    </row>
    <row r="19" spans="1:5" x14ac:dyDescent="0.25">
      <c r="A19" s="3">
        <v>17</v>
      </c>
      <c r="B19" s="3">
        <v>53</v>
      </c>
      <c r="C19" s="1"/>
      <c r="D19" s="3">
        <v>17</v>
      </c>
      <c r="E19" s="3">
        <v>30</v>
      </c>
    </row>
    <row r="20" spans="1:5" x14ac:dyDescent="0.25">
      <c r="A20" s="3">
        <v>18</v>
      </c>
      <c r="B20" s="3">
        <v>51</v>
      </c>
      <c r="C20" s="1"/>
      <c r="D20" s="3">
        <v>18</v>
      </c>
      <c r="E20" s="3">
        <v>29</v>
      </c>
    </row>
    <row r="21" spans="1:5" ht="15.75" customHeight="1" x14ac:dyDescent="0.25">
      <c r="A21" s="3">
        <v>19</v>
      </c>
      <c r="B21" s="3">
        <v>49</v>
      </c>
      <c r="C21" s="1"/>
      <c r="D21" s="3">
        <v>19</v>
      </c>
      <c r="E21" s="3">
        <v>28</v>
      </c>
    </row>
    <row r="22" spans="1:5" ht="15.75" customHeight="1" x14ac:dyDescent="0.25">
      <c r="A22" s="3">
        <v>20</v>
      </c>
      <c r="B22" s="3">
        <v>47</v>
      </c>
      <c r="C22" s="1"/>
      <c r="D22" s="3">
        <v>20</v>
      </c>
      <c r="E22" s="3">
        <v>27</v>
      </c>
    </row>
    <row r="23" spans="1:5" ht="15.75" customHeight="1" x14ac:dyDescent="0.25">
      <c r="A23" s="3">
        <v>21</v>
      </c>
      <c r="B23" s="3">
        <v>45</v>
      </c>
      <c r="C23" s="1"/>
      <c r="D23" s="3">
        <v>21</v>
      </c>
      <c r="E23" s="3">
        <v>26</v>
      </c>
    </row>
    <row r="24" spans="1:5" ht="15.75" customHeight="1" x14ac:dyDescent="0.25">
      <c r="A24" s="3">
        <v>22</v>
      </c>
      <c r="B24" s="3">
        <v>43</v>
      </c>
      <c r="C24" s="1"/>
      <c r="D24" s="3">
        <v>22</v>
      </c>
      <c r="E24" s="3">
        <v>25</v>
      </c>
    </row>
    <row r="25" spans="1:5" ht="15.75" customHeight="1" x14ac:dyDescent="0.25">
      <c r="A25" s="3">
        <v>23</v>
      </c>
      <c r="B25" s="3">
        <v>41</v>
      </c>
      <c r="C25" s="1"/>
      <c r="D25" s="3">
        <v>23</v>
      </c>
      <c r="E25" s="3">
        <v>24</v>
      </c>
    </row>
    <row r="26" spans="1:5" ht="15.75" customHeight="1" x14ac:dyDescent="0.25">
      <c r="A26" s="3">
        <v>24</v>
      </c>
      <c r="B26" s="3">
        <v>39</v>
      </c>
      <c r="C26" s="1"/>
      <c r="D26" s="3">
        <v>24</v>
      </c>
      <c r="E26" s="3">
        <v>23</v>
      </c>
    </row>
    <row r="27" spans="1:5" ht="15.75" customHeight="1" x14ac:dyDescent="0.25">
      <c r="A27" s="3">
        <v>25</v>
      </c>
      <c r="B27" s="3">
        <v>37</v>
      </c>
      <c r="C27" s="1"/>
      <c r="D27" s="3">
        <v>25</v>
      </c>
      <c r="E27" s="3">
        <v>22</v>
      </c>
    </row>
    <row r="28" spans="1:5" ht="15.75" customHeight="1" x14ac:dyDescent="0.25">
      <c r="A28" s="3">
        <v>26</v>
      </c>
      <c r="B28" s="3">
        <v>35</v>
      </c>
      <c r="C28" s="1"/>
      <c r="D28" s="3">
        <v>26</v>
      </c>
      <c r="E28" s="3">
        <v>21</v>
      </c>
    </row>
    <row r="29" spans="1:5" ht="15.75" customHeight="1" x14ac:dyDescent="0.25">
      <c r="A29" s="3">
        <v>27</v>
      </c>
      <c r="B29" s="3">
        <v>33</v>
      </c>
      <c r="C29" s="1"/>
      <c r="D29" s="3">
        <v>27</v>
      </c>
      <c r="E29" s="3">
        <v>20</v>
      </c>
    </row>
    <row r="30" spans="1:5" ht="15.75" customHeight="1" x14ac:dyDescent="0.25">
      <c r="A30" s="3">
        <v>28</v>
      </c>
      <c r="B30" s="3">
        <v>31</v>
      </c>
      <c r="C30" s="1"/>
      <c r="D30" s="3">
        <v>28</v>
      </c>
      <c r="E30" s="3">
        <v>19</v>
      </c>
    </row>
    <row r="31" spans="1:5" ht="15.75" customHeight="1" x14ac:dyDescent="0.25">
      <c r="A31" s="3">
        <v>29</v>
      </c>
      <c r="B31" s="3">
        <v>29</v>
      </c>
      <c r="C31" s="1"/>
      <c r="D31" s="3">
        <v>29</v>
      </c>
      <c r="E31" s="3">
        <v>18</v>
      </c>
    </row>
    <row r="32" spans="1:5" ht="15.75" customHeight="1" x14ac:dyDescent="0.25">
      <c r="A32" s="3">
        <v>30</v>
      </c>
      <c r="B32" s="3">
        <v>27</v>
      </c>
      <c r="C32" s="1"/>
      <c r="D32" s="3">
        <v>30</v>
      </c>
      <c r="E32" s="3">
        <v>17</v>
      </c>
    </row>
    <row r="33" spans="1:5" ht="15.75" customHeight="1" x14ac:dyDescent="0.25">
      <c r="A33" s="3">
        <v>31</v>
      </c>
      <c r="B33" s="3">
        <v>26</v>
      </c>
      <c r="C33" s="1"/>
      <c r="D33" s="3">
        <v>31</v>
      </c>
      <c r="E33" s="3">
        <v>16</v>
      </c>
    </row>
    <row r="34" spans="1:5" ht="15.75" customHeight="1" x14ac:dyDescent="0.25">
      <c r="A34" s="3">
        <v>32</v>
      </c>
      <c r="B34" s="3">
        <v>25</v>
      </c>
      <c r="C34" s="1"/>
      <c r="D34" s="3">
        <v>32</v>
      </c>
      <c r="E34" s="3">
        <v>15</v>
      </c>
    </row>
    <row r="35" spans="1:5" ht="15.75" customHeight="1" x14ac:dyDescent="0.25">
      <c r="A35" s="3">
        <v>33</v>
      </c>
      <c r="B35" s="3">
        <v>24</v>
      </c>
      <c r="C35" s="1"/>
      <c r="D35" s="3">
        <v>33</v>
      </c>
      <c r="E35" s="3">
        <v>14</v>
      </c>
    </row>
    <row r="36" spans="1:5" ht="15.75" customHeight="1" x14ac:dyDescent="0.25">
      <c r="A36" s="3">
        <v>34</v>
      </c>
      <c r="B36" s="3">
        <v>23</v>
      </c>
      <c r="C36" s="1"/>
      <c r="D36" s="3">
        <v>34</v>
      </c>
      <c r="E36" s="3">
        <v>13</v>
      </c>
    </row>
    <row r="37" spans="1:5" ht="15.75" customHeight="1" x14ac:dyDescent="0.25">
      <c r="A37" s="3">
        <v>35</v>
      </c>
      <c r="B37" s="3">
        <v>22</v>
      </c>
      <c r="C37" s="1"/>
      <c r="D37" s="3">
        <v>35</v>
      </c>
      <c r="E37" s="3">
        <v>12</v>
      </c>
    </row>
    <row r="38" spans="1:5" ht="15.75" customHeight="1" x14ac:dyDescent="0.25">
      <c r="A38" s="3">
        <v>36</v>
      </c>
      <c r="B38" s="3">
        <v>21</v>
      </c>
      <c r="C38" s="1"/>
      <c r="D38" s="3">
        <v>36</v>
      </c>
      <c r="E38" s="3">
        <v>11</v>
      </c>
    </row>
    <row r="39" spans="1:5" ht="15.75" customHeight="1" x14ac:dyDescent="0.25">
      <c r="A39" s="3">
        <v>37</v>
      </c>
      <c r="B39" s="3">
        <v>20</v>
      </c>
      <c r="C39" s="1"/>
      <c r="D39" s="3">
        <v>37</v>
      </c>
      <c r="E39" s="3">
        <v>10</v>
      </c>
    </row>
    <row r="40" spans="1:5" ht="15.75" customHeight="1" x14ac:dyDescent="0.25">
      <c r="A40" s="3">
        <v>38</v>
      </c>
      <c r="B40" s="3">
        <v>19</v>
      </c>
      <c r="C40" s="1"/>
      <c r="D40" s="3">
        <v>38</v>
      </c>
      <c r="E40" s="3">
        <v>9</v>
      </c>
    </row>
    <row r="41" spans="1:5" ht="15.75" customHeight="1" x14ac:dyDescent="0.25">
      <c r="A41" s="3">
        <v>39</v>
      </c>
      <c r="B41" s="3">
        <v>18</v>
      </c>
      <c r="C41" s="1"/>
      <c r="D41" s="3">
        <v>39</v>
      </c>
      <c r="E41" s="3">
        <v>8</v>
      </c>
    </row>
    <row r="42" spans="1:5" ht="15.75" customHeight="1" x14ac:dyDescent="0.25">
      <c r="A42" s="3">
        <v>40</v>
      </c>
      <c r="B42" s="3">
        <v>17</v>
      </c>
      <c r="C42" s="1"/>
      <c r="D42" s="3">
        <v>40</v>
      </c>
      <c r="E42" s="3">
        <v>7</v>
      </c>
    </row>
    <row r="43" spans="1:5" ht="15.75" customHeight="1" x14ac:dyDescent="0.25"/>
    <row r="44" spans="1:5" ht="15.75" customHeight="1" x14ac:dyDescent="0.25"/>
    <row r="45" spans="1:5" ht="15.75" customHeight="1" x14ac:dyDescent="0.25"/>
    <row r="46" spans="1:5" ht="15.75" customHeight="1" x14ac:dyDescent="0.25"/>
    <row r="47" spans="1:5" ht="15.75" customHeight="1" x14ac:dyDescent="0.25"/>
    <row r="48" spans="1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A1:B1"/>
    <mergeCell ref="D1:E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O64"/>
  <sheetViews>
    <sheetView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0.42578125" bestFit="1" customWidth="1"/>
    <col min="6" max="6" width="1.42578125" customWidth="1"/>
    <col min="7" max="8" width="6.85546875" hidden="1" customWidth="1" outlineLevel="1"/>
    <col min="9" max="9" width="7.140625" customWidth="1" collapsed="1"/>
    <col min="10" max="10" width="6.85546875" customWidth="1"/>
    <col min="11" max="11" width="1.42578125" customWidth="1"/>
    <col min="12" max="12" width="5.140625" hidden="1" customWidth="1" outlineLevel="1"/>
    <col min="13" max="13" width="4.28515625" hidden="1" customWidth="1" outlineLevel="1"/>
    <col min="14" max="14" width="7.140625" hidden="1" customWidth="1" outlineLevel="1" collapsed="1"/>
    <col min="15" max="15" width="6.85546875" hidden="1" customWidth="1" outlineLevel="1"/>
    <col min="16" max="16" width="7.85546875" hidden="1" customWidth="1" outlineLevel="1"/>
    <col min="17" max="17" width="7.140625" hidden="1" customWidth="1" outlineLevel="1"/>
    <col min="18" max="18" width="7.140625" customWidth="1" collapsed="1"/>
    <col min="19" max="19" width="6.85546875" customWidth="1"/>
    <col min="20" max="20" width="1.42578125" customWidth="1"/>
    <col min="21" max="21" width="5.140625" hidden="1" customWidth="1" outlineLevel="1"/>
    <col min="22" max="22" width="4.28515625" hidden="1" customWidth="1" outlineLevel="1"/>
    <col min="23" max="23" width="7.140625" hidden="1" customWidth="1" outlineLevel="1" collapsed="1"/>
    <col min="24" max="24" width="6.85546875" hidden="1" customWidth="1" outlineLevel="1"/>
    <col min="25" max="25" width="7.85546875" hidden="1" customWidth="1" outlineLevel="1"/>
    <col min="26" max="26" width="7.140625" hidden="1" customWidth="1" outlineLevel="1"/>
    <col min="27" max="27" width="7.140625" customWidth="1" collapsed="1"/>
    <col min="28" max="28" width="6.85546875" customWidth="1"/>
    <col min="29" max="29" width="1.42578125" customWidth="1"/>
    <col min="30" max="30" width="5.140625" hidden="1" customWidth="1" outlineLevel="1"/>
    <col min="31" max="31" width="4.28515625" hidden="1" customWidth="1" outlineLevel="1"/>
    <col min="32" max="32" width="7.140625" hidden="1" customWidth="1" outlineLevel="1" collapsed="1"/>
    <col min="33" max="33" width="6.85546875" hidden="1" customWidth="1" outlineLevel="1"/>
    <col min="34" max="34" width="7.85546875" hidden="1" customWidth="1" outlineLevel="1"/>
    <col min="35" max="35" width="7.140625" hidden="1" customWidth="1" outlineLevel="1"/>
    <col min="36" max="36" width="7.140625" customWidth="1" collapsed="1"/>
    <col min="37" max="37" width="6.85546875" customWidth="1"/>
    <col min="38" max="38" width="1.42578125" customWidth="1"/>
    <col min="39" max="39" width="5.140625" hidden="1" customWidth="1" outlineLevel="1"/>
    <col min="40" max="40" width="4.28515625" hidden="1" customWidth="1" outlineLevel="1"/>
    <col min="41" max="41" width="7.140625" hidden="1" customWidth="1" outlineLevel="1" collapsed="1"/>
    <col min="42" max="42" width="6.85546875" hidden="1" customWidth="1" outlineLevel="1"/>
    <col min="43" max="43" width="7.85546875" hidden="1" customWidth="1" outlineLevel="1"/>
    <col min="44" max="44" width="7.140625" hidden="1" customWidth="1" outlineLevel="1"/>
    <col min="45" max="45" width="7.140625" customWidth="1" collapsed="1"/>
    <col min="46" max="46" width="6.85546875" customWidth="1"/>
    <col min="47" max="47" width="1.42578125" customWidth="1"/>
    <col min="48" max="48" width="5.140625" hidden="1" customWidth="1" outlineLevel="1"/>
    <col min="49" max="49" width="4.28515625" hidden="1" customWidth="1" outlineLevel="1"/>
    <col min="50" max="50" width="7.140625" hidden="1" customWidth="1" outlineLevel="1"/>
    <col min="51" max="51" width="6.85546875" customWidth="1" collapsed="1"/>
    <col min="52" max="52" width="7.85546875" hidden="1" customWidth="1" outlineLevel="1"/>
    <col min="53" max="53" width="7.140625" hidden="1" customWidth="1" outlineLevel="1"/>
    <col min="54" max="54" width="7.140625" customWidth="1" collapsed="1"/>
    <col min="55" max="55" width="6.85546875" customWidth="1"/>
    <col min="56" max="56" width="1.42578125" customWidth="1"/>
    <col min="57" max="57" width="5.140625" hidden="1" customWidth="1" outlineLevel="1"/>
    <col min="58" max="58" width="4.28515625" hidden="1" customWidth="1" outlineLevel="1"/>
    <col min="59" max="59" width="9.140625" hidden="1" customWidth="1" outlineLevel="1" collapsed="1"/>
    <col min="60" max="60" width="5.140625" hidden="1" customWidth="1" outlineLevel="1"/>
    <col min="61" max="61" width="4.28515625" hidden="1" customWidth="1" outlineLevel="1"/>
    <col min="62" max="62" width="7.140625" customWidth="1" collapsed="1"/>
    <col min="63" max="63" width="6.85546875" hidden="1" customWidth="1" outlineLevel="1"/>
    <col min="64" max="64" width="7.85546875" hidden="1" customWidth="1" outlineLevel="1"/>
    <col min="65" max="65" width="7.140625" hidden="1" customWidth="1" outlineLevel="1"/>
    <col min="66" max="66" width="7.140625" customWidth="1" collapsed="1"/>
    <col min="67" max="67" width="6.85546875" customWidth="1"/>
  </cols>
  <sheetData>
    <row r="1" spans="2:67" x14ac:dyDescent="0.25">
      <c r="E1" s="13"/>
      <c r="G1" s="3"/>
      <c r="H1" s="3"/>
      <c r="I1" s="3"/>
      <c r="J1" s="4">
        <v>1</v>
      </c>
      <c r="L1" s="3"/>
      <c r="M1" s="3"/>
      <c r="N1" s="3"/>
      <c r="O1" s="3"/>
      <c r="P1" s="3"/>
      <c r="Q1" s="3"/>
      <c r="R1" s="3"/>
      <c r="S1" s="4">
        <v>1</v>
      </c>
      <c r="U1" s="3"/>
      <c r="V1" s="3"/>
      <c r="W1" s="3"/>
      <c r="X1" s="3"/>
      <c r="Y1" s="3"/>
      <c r="Z1" s="3"/>
      <c r="AA1" s="3"/>
      <c r="AB1" s="4">
        <v>1</v>
      </c>
      <c r="AD1" s="3"/>
      <c r="AE1" s="3"/>
      <c r="AF1" s="3"/>
      <c r="AG1" s="3"/>
      <c r="AH1" s="3"/>
      <c r="AI1" s="3"/>
      <c r="AJ1" s="3"/>
      <c r="AK1" s="4">
        <v>1</v>
      </c>
      <c r="AM1" s="3"/>
      <c r="AN1" s="3"/>
      <c r="AO1" s="3"/>
      <c r="AP1" s="3"/>
      <c r="AQ1" s="3"/>
      <c r="AR1" s="3"/>
      <c r="AS1" s="3"/>
      <c r="AT1" s="4">
        <v>1</v>
      </c>
      <c r="AV1" s="3"/>
      <c r="AW1" s="3"/>
      <c r="AX1" s="3"/>
      <c r="AY1" s="3"/>
      <c r="AZ1" s="3"/>
      <c r="BA1" s="3"/>
      <c r="BB1" s="3"/>
      <c r="BC1" s="4">
        <v>1</v>
      </c>
      <c r="BH1" s="3"/>
      <c r="BI1" s="3"/>
      <c r="BJ1" s="3"/>
      <c r="BK1" s="3"/>
      <c r="BL1" s="3"/>
      <c r="BM1" s="3"/>
      <c r="BN1" s="3"/>
      <c r="BO1" s="4">
        <v>1</v>
      </c>
    </row>
    <row r="2" spans="2:67" x14ac:dyDescent="0.25">
      <c r="E2" s="13"/>
      <c r="G2" s="3"/>
      <c r="H2" s="3"/>
      <c r="I2" s="3"/>
      <c r="J2" s="3"/>
      <c r="L2" s="3"/>
      <c r="M2" s="3"/>
      <c r="N2" s="3"/>
      <c r="O2" s="5">
        <v>50</v>
      </c>
      <c r="P2" s="3"/>
      <c r="Q2" s="3"/>
      <c r="R2" s="3"/>
      <c r="S2" s="3"/>
      <c r="U2" s="3"/>
      <c r="V2" s="3"/>
      <c r="W2" s="3"/>
      <c r="X2" s="5">
        <v>50</v>
      </c>
      <c r="Y2" s="3"/>
      <c r="Z2" s="3"/>
      <c r="AA2" s="3"/>
      <c r="AB2" s="3"/>
      <c r="AD2" s="3"/>
      <c r="AE2" s="3"/>
      <c r="AF2" s="3"/>
      <c r="AG2" s="5">
        <f>30+2+18+4+12+6</f>
        <v>72</v>
      </c>
      <c r="AH2" s="3"/>
      <c r="AI2" s="3"/>
      <c r="AJ2" s="3"/>
      <c r="AK2" s="3"/>
      <c r="AM2" s="3"/>
      <c r="AN2" s="3"/>
      <c r="AO2" s="3"/>
      <c r="AP2" s="5">
        <f>3*(3+6)</f>
        <v>27</v>
      </c>
      <c r="AQ2" s="3"/>
      <c r="AR2" s="3"/>
      <c r="AS2" s="3"/>
      <c r="AT2" s="3"/>
      <c r="AV2" s="3"/>
      <c r="AW2" s="3"/>
      <c r="AX2" s="3"/>
      <c r="AY2" s="5">
        <f>50+40+30+20+150</f>
        <v>290</v>
      </c>
      <c r="AZ2" s="3"/>
      <c r="BA2" s="3"/>
      <c r="BB2" s="3"/>
      <c r="BC2" s="3"/>
      <c r="BH2" s="3"/>
      <c r="BI2" s="3"/>
      <c r="BJ2" s="3"/>
      <c r="BK2" s="5">
        <f>400+1+400+1</f>
        <v>802</v>
      </c>
      <c r="BL2" s="3"/>
      <c r="BM2" s="3"/>
      <c r="BN2" s="3"/>
      <c r="BO2" s="3"/>
    </row>
    <row r="3" spans="2:67" x14ac:dyDescent="0.25">
      <c r="E3" s="13"/>
      <c r="G3" s="6"/>
      <c r="H3" s="6"/>
      <c r="I3" s="3"/>
      <c r="J3" s="3"/>
      <c r="L3" s="3"/>
      <c r="M3" s="3"/>
      <c r="N3" s="3"/>
      <c r="O3" s="6" t="s">
        <v>38</v>
      </c>
      <c r="P3" s="3"/>
      <c r="Q3" s="3"/>
      <c r="R3" s="3"/>
      <c r="S3" s="3"/>
      <c r="U3" s="3"/>
      <c r="V3" s="3"/>
      <c r="W3" s="3"/>
      <c r="X3" s="6" t="s">
        <v>38</v>
      </c>
      <c r="Y3" s="3"/>
      <c r="Z3" s="3"/>
      <c r="AA3" s="3"/>
      <c r="AB3" s="3"/>
      <c r="AD3" s="3"/>
      <c r="AE3" s="3"/>
      <c r="AF3" s="3"/>
      <c r="AG3" s="6" t="s">
        <v>28</v>
      </c>
      <c r="AH3" s="3"/>
      <c r="AI3" s="3"/>
      <c r="AJ3" s="3"/>
      <c r="AK3" s="3"/>
      <c r="AM3" s="3"/>
      <c r="AN3" s="3"/>
      <c r="AO3" s="3"/>
      <c r="AP3" s="6" t="s">
        <v>27</v>
      </c>
      <c r="AQ3" s="3"/>
      <c r="AR3" s="3"/>
      <c r="AS3" s="3"/>
      <c r="AT3" s="3"/>
      <c r="AV3" s="3"/>
      <c r="AW3" s="3"/>
      <c r="AX3" s="3"/>
      <c r="AY3" s="6" t="s">
        <v>20</v>
      </c>
      <c r="AZ3" s="3"/>
      <c r="BA3" s="3"/>
      <c r="BB3" s="3"/>
      <c r="BC3" s="3"/>
      <c r="BH3" s="3"/>
      <c r="BI3" s="3"/>
      <c r="BJ3" s="3"/>
      <c r="BK3" s="6" t="s">
        <v>20</v>
      </c>
      <c r="BL3" s="3"/>
      <c r="BM3" s="3"/>
      <c r="BN3" s="3"/>
      <c r="BO3" s="3"/>
    </row>
    <row r="4" spans="2:67" x14ac:dyDescent="0.25">
      <c r="G4" s="3"/>
      <c r="H4" s="3"/>
      <c r="I4" s="3"/>
      <c r="J4" s="3"/>
      <c r="L4" s="3"/>
      <c r="M4" s="3"/>
      <c r="N4" s="3"/>
      <c r="O4" s="3"/>
      <c r="P4" s="3"/>
      <c r="Q4" s="3"/>
      <c r="R4" s="3"/>
      <c r="S4" s="3"/>
      <c r="U4" s="3"/>
      <c r="V4" s="3"/>
      <c r="W4" s="3"/>
      <c r="X4" s="3"/>
      <c r="Y4" s="3"/>
      <c r="Z4" s="3"/>
      <c r="AA4" s="3"/>
      <c r="AB4" s="3"/>
      <c r="AD4" s="3"/>
      <c r="AE4" s="3"/>
      <c r="AF4" s="3"/>
      <c r="AG4" s="3"/>
      <c r="AH4" s="3"/>
      <c r="AI4" s="3"/>
      <c r="AJ4" s="3"/>
      <c r="AK4" s="3"/>
      <c r="AM4" s="3"/>
      <c r="AN4" s="3"/>
      <c r="AO4" s="3"/>
      <c r="AP4" s="3"/>
      <c r="AQ4" s="3"/>
      <c r="AR4" s="3"/>
      <c r="AS4" s="3"/>
      <c r="AT4" s="3"/>
      <c r="AV4" s="3"/>
      <c r="AW4" s="3"/>
      <c r="AX4" s="3"/>
      <c r="AY4" s="3"/>
      <c r="AZ4" s="3"/>
      <c r="BA4" s="3"/>
      <c r="BB4" s="3"/>
      <c r="BC4" s="3"/>
      <c r="BH4" s="3"/>
      <c r="BI4" s="3"/>
      <c r="BJ4" s="3"/>
      <c r="BK4" s="3"/>
      <c r="BL4" s="3"/>
      <c r="BM4" s="3"/>
      <c r="BN4" s="3"/>
      <c r="BO4" s="3"/>
    </row>
    <row r="5" spans="2:67" ht="15" customHeight="1" x14ac:dyDescent="0.25">
      <c r="B5" s="29" t="s">
        <v>4</v>
      </c>
      <c r="C5" s="30"/>
      <c r="D5" s="7"/>
      <c r="E5" s="29" t="s">
        <v>23</v>
      </c>
      <c r="F5" s="7"/>
      <c r="G5" s="29" t="s">
        <v>18</v>
      </c>
      <c r="H5" s="29"/>
      <c r="I5" s="30"/>
      <c r="J5" s="30"/>
      <c r="K5" s="7"/>
      <c r="L5" s="29" t="s">
        <v>36</v>
      </c>
      <c r="M5" s="30"/>
      <c r="N5" s="30"/>
      <c r="O5" s="30"/>
      <c r="P5" s="30"/>
      <c r="Q5" s="30"/>
      <c r="R5" s="30"/>
      <c r="S5" s="30"/>
      <c r="T5" s="7"/>
      <c r="U5" s="29" t="s">
        <v>37</v>
      </c>
      <c r="V5" s="30"/>
      <c r="W5" s="30"/>
      <c r="X5" s="30"/>
      <c r="Y5" s="30"/>
      <c r="Z5" s="30"/>
      <c r="AA5" s="30"/>
      <c r="AB5" s="30"/>
      <c r="AC5" s="7"/>
      <c r="AD5" s="29" t="s">
        <v>39</v>
      </c>
      <c r="AE5" s="30"/>
      <c r="AF5" s="30"/>
      <c r="AG5" s="30"/>
      <c r="AH5" s="30"/>
      <c r="AI5" s="30"/>
      <c r="AJ5" s="30"/>
      <c r="AK5" s="30"/>
      <c r="AL5" s="7"/>
      <c r="AM5" s="29" t="s">
        <v>40</v>
      </c>
      <c r="AN5" s="30"/>
      <c r="AO5" s="30"/>
      <c r="AP5" s="30"/>
      <c r="AQ5" s="30"/>
      <c r="AR5" s="30"/>
      <c r="AS5" s="30"/>
      <c r="AT5" s="30"/>
      <c r="AU5" s="7"/>
      <c r="AV5" s="29" t="s">
        <v>7</v>
      </c>
      <c r="AW5" s="30"/>
      <c r="AX5" s="30"/>
      <c r="AY5" s="30"/>
      <c r="AZ5" s="30"/>
      <c r="BA5" s="30"/>
      <c r="BB5" s="30"/>
      <c r="BC5" s="30"/>
      <c r="BD5" s="7"/>
      <c r="BE5" s="23" t="s">
        <v>29</v>
      </c>
      <c r="BF5" s="24"/>
      <c r="BG5" s="24"/>
      <c r="BH5" s="24"/>
      <c r="BI5" s="24"/>
      <c r="BJ5" s="24"/>
      <c r="BK5" s="24"/>
      <c r="BL5" s="24"/>
      <c r="BM5" s="24"/>
      <c r="BN5" s="24"/>
      <c r="BO5" s="25"/>
    </row>
    <row r="6" spans="2:67" x14ac:dyDescent="0.25">
      <c r="B6" s="30"/>
      <c r="C6" s="30"/>
      <c r="D6" s="8"/>
      <c r="E6" s="30"/>
      <c r="F6" s="8"/>
      <c r="G6" s="30"/>
      <c r="H6" s="30"/>
      <c r="I6" s="30"/>
      <c r="J6" s="30"/>
      <c r="K6" s="8"/>
      <c r="L6" s="30"/>
      <c r="M6" s="30"/>
      <c r="N6" s="30"/>
      <c r="O6" s="30"/>
      <c r="P6" s="30"/>
      <c r="Q6" s="30"/>
      <c r="R6" s="30"/>
      <c r="S6" s="30"/>
      <c r="T6" s="8"/>
      <c r="U6" s="30"/>
      <c r="V6" s="30"/>
      <c r="W6" s="30"/>
      <c r="X6" s="30"/>
      <c r="Y6" s="30"/>
      <c r="Z6" s="30"/>
      <c r="AA6" s="30"/>
      <c r="AB6" s="30"/>
      <c r="AC6" s="8"/>
      <c r="AD6" s="30"/>
      <c r="AE6" s="30"/>
      <c r="AF6" s="30"/>
      <c r="AG6" s="30"/>
      <c r="AH6" s="30"/>
      <c r="AI6" s="30"/>
      <c r="AJ6" s="30"/>
      <c r="AK6" s="30"/>
      <c r="AL6" s="8"/>
      <c r="AM6" s="30"/>
      <c r="AN6" s="30"/>
      <c r="AO6" s="30"/>
      <c r="AP6" s="30"/>
      <c r="AQ6" s="30"/>
      <c r="AR6" s="30"/>
      <c r="AS6" s="30"/>
      <c r="AT6" s="30"/>
      <c r="AU6" s="8"/>
      <c r="AV6" s="30"/>
      <c r="AW6" s="30"/>
      <c r="AX6" s="30"/>
      <c r="AY6" s="30"/>
      <c r="AZ6" s="30"/>
      <c r="BA6" s="30"/>
      <c r="BB6" s="30"/>
      <c r="BC6" s="30"/>
      <c r="BD6" s="8"/>
      <c r="BE6" s="26"/>
      <c r="BF6" s="27"/>
      <c r="BG6" s="27"/>
      <c r="BH6" s="27"/>
      <c r="BI6" s="27"/>
      <c r="BJ6" s="27"/>
      <c r="BK6" s="27"/>
      <c r="BL6" s="27"/>
      <c r="BM6" s="27"/>
      <c r="BN6" s="27"/>
      <c r="BO6" s="28"/>
    </row>
    <row r="7" spans="2:67" ht="25.5" x14ac:dyDescent="0.25">
      <c r="B7" s="12" t="s">
        <v>8</v>
      </c>
      <c r="C7" s="12" t="s">
        <v>9</v>
      </c>
      <c r="D7" s="9"/>
      <c r="E7" s="19" t="s">
        <v>10</v>
      </c>
      <c r="F7" s="9"/>
      <c r="G7" s="12" t="s">
        <v>19</v>
      </c>
      <c r="H7" s="12" t="s">
        <v>16</v>
      </c>
      <c r="I7" s="11" t="s">
        <v>14</v>
      </c>
      <c r="J7" s="11" t="s">
        <v>15</v>
      </c>
      <c r="K7" s="9"/>
      <c r="L7" s="11" t="s">
        <v>11</v>
      </c>
      <c r="M7" s="11" t="s">
        <v>12</v>
      </c>
      <c r="N7" s="11" t="s">
        <v>13</v>
      </c>
      <c r="O7" s="12" t="s">
        <v>16</v>
      </c>
      <c r="P7" s="11" t="s">
        <v>17</v>
      </c>
      <c r="Q7" s="11" t="s">
        <v>13</v>
      </c>
      <c r="R7" s="11" t="s">
        <v>14</v>
      </c>
      <c r="S7" s="11" t="s">
        <v>15</v>
      </c>
      <c r="T7" s="9"/>
      <c r="U7" s="11" t="s">
        <v>11</v>
      </c>
      <c r="V7" s="11" t="s">
        <v>12</v>
      </c>
      <c r="W7" s="11" t="s">
        <v>13</v>
      </c>
      <c r="X7" s="12" t="s">
        <v>16</v>
      </c>
      <c r="Y7" s="11" t="s">
        <v>17</v>
      </c>
      <c r="Z7" s="11" t="s">
        <v>13</v>
      </c>
      <c r="AA7" s="11" t="s">
        <v>14</v>
      </c>
      <c r="AB7" s="11" t="s">
        <v>15</v>
      </c>
      <c r="AC7" s="9"/>
      <c r="AD7" s="11" t="s">
        <v>11</v>
      </c>
      <c r="AE7" s="11" t="s">
        <v>12</v>
      </c>
      <c r="AF7" s="11" t="s">
        <v>13</v>
      </c>
      <c r="AG7" s="12" t="s">
        <v>16</v>
      </c>
      <c r="AH7" s="11" t="s">
        <v>17</v>
      </c>
      <c r="AI7" s="11" t="s">
        <v>13</v>
      </c>
      <c r="AJ7" s="11" t="s">
        <v>14</v>
      </c>
      <c r="AK7" s="11" t="s">
        <v>15</v>
      </c>
      <c r="AL7" s="9"/>
      <c r="AM7" s="11" t="s">
        <v>11</v>
      </c>
      <c r="AN7" s="11" t="s">
        <v>12</v>
      </c>
      <c r="AO7" s="11" t="s">
        <v>13</v>
      </c>
      <c r="AP7" s="12" t="s">
        <v>16</v>
      </c>
      <c r="AQ7" s="11" t="s">
        <v>17</v>
      </c>
      <c r="AR7" s="11" t="s">
        <v>13</v>
      </c>
      <c r="AS7" s="11" t="s">
        <v>14</v>
      </c>
      <c r="AT7" s="11" t="s">
        <v>15</v>
      </c>
      <c r="AU7" s="9"/>
      <c r="AV7" s="11" t="s">
        <v>11</v>
      </c>
      <c r="AW7" s="11" t="s">
        <v>12</v>
      </c>
      <c r="AX7" s="11" t="s">
        <v>13</v>
      </c>
      <c r="AY7" s="12" t="s">
        <v>16</v>
      </c>
      <c r="AZ7" s="11" t="s">
        <v>17</v>
      </c>
      <c r="BA7" s="11" t="s">
        <v>13</v>
      </c>
      <c r="BB7" s="11" t="s">
        <v>14</v>
      </c>
      <c r="BC7" s="11" t="s">
        <v>15</v>
      </c>
      <c r="BD7" s="9"/>
      <c r="BE7" s="11" t="s">
        <v>11</v>
      </c>
      <c r="BF7" s="11" t="s">
        <v>12</v>
      </c>
      <c r="BG7" s="11" t="s">
        <v>41</v>
      </c>
      <c r="BH7" s="11" t="s">
        <v>11</v>
      </c>
      <c r="BI7" s="11" t="s">
        <v>12</v>
      </c>
      <c r="BJ7" s="11" t="s">
        <v>13</v>
      </c>
      <c r="BK7" s="12" t="s">
        <v>16</v>
      </c>
      <c r="BL7" s="11" t="s">
        <v>17</v>
      </c>
      <c r="BM7" s="11" t="s">
        <v>13</v>
      </c>
      <c r="BN7" s="11" t="s">
        <v>14</v>
      </c>
      <c r="BO7" s="11" t="s">
        <v>15</v>
      </c>
    </row>
    <row r="8" spans="2:67" x14ac:dyDescent="0.25">
      <c r="B8" s="7">
        <f>RANK(C8,C$8:C$13,0)</f>
        <v>1</v>
      </c>
      <c r="C8" s="7">
        <f>SUMIF($G$1:$BO$1,1,$G8:$BO8)</f>
        <v>680</v>
      </c>
      <c r="D8" s="10"/>
      <c r="E8" s="14" t="s">
        <v>21</v>
      </c>
      <c r="F8" s="10"/>
      <c r="G8" s="7">
        <v>90</v>
      </c>
      <c r="H8" s="7">
        <v>13</v>
      </c>
      <c r="I8" s="7">
        <v>2</v>
      </c>
      <c r="J8" s="7">
        <f>VLOOKUP(I8,'Место-баллы'!$A$3:$E$52,2,0)</f>
        <v>95</v>
      </c>
      <c r="K8" s="10"/>
      <c r="L8" s="7">
        <v>1</v>
      </c>
      <c r="M8" s="7">
        <v>52</v>
      </c>
      <c r="N8" s="15">
        <f>TIME(0,L8,M8)</f>
        <v>1.2962962962962963E-3</v>
      </c>
      <c r="O8" s="7">
        <v>50</v>
      </c>
      <c r="P8" s="7">
        <f>O$2-O8</f>
        <v>0</v>
      </c>
      <c r="Q8" s="15">
        <f>N8+TIME(0,0,P8)</f>
        <v>1.2962962962962963E-3</v>
      </c>
      <c r="R8" s="7">
        <f>RANK(Q8,Q$8:Q$13,1)</f>
        <v>1</v>
      </c>
      <c r="S8" s="7">
        <f>VLOOKUP(R8,'Место-баллы'!$A$3:$E$52,2,0)</f>
        <v>100</v>
      </c>
      <c r="T8" s="10"/>
      <c r="U8" s="7">
        <v>2</v>
      </c>
      <c r="V8" s="7">
        <v>3</v>
      </c>
      <c r="W8" s="15">
        <f>TIME(0,U8,V8)</f>
        <v>1.423611111111111E-3</v>
      </c>
      <c r="X8" s="7">
        <v>50</v>
      </c>
      <c r="Y8" s="7">
        <f>X$2-X8</f>
        <v>0</v>
      </c>
      <c r="Z8" s="15">
        <f>W8+TIME(0,0,Y8)</f>
        <v>1.423611111111111E-3</v>
      </c>
      <c r="AA8" s="7">
        <f>RANK(Z8,Z$8:Z$13,1)</f>
        <v>1</v>
      </c>
      <c r="AB8" s="7">
        <f>VLOOKUP(AA8,'Место-баллы'!$A$3:$E$52,2,0)</f>
        <v>100</v>
      </c>
      <c r="AC8" s="10"/>
      <c r="AD8" s="7">
        <v>3</v>
      </c>
      <c r="AE8" s="7">
        <v>33</v>
      </c>
      <c r="AF8" s="15">
        <f>TIME(0,AD8,AE8)</f>
        <v>2.4652777777777776E-3</v>
      </c>
      <c r="AG8" s="7">
        <v>72</v>
      </c>
      <c r="AH8" s="7">
        <f>AG$2-AG8</f>
        <v>0</v>
      </c>
      <c r="AI8" s="15">
        <f>AF8+TIME(0,0,AH8)</f>
        <v>2.4652777777777776E-3</v>
      </c>
      <c r="AJ8" s="7">
        <f>RANK(AI8,AI$8:AI$13,1)</f>
        <v>1</v>
      </c>
      <c r="AK8" s="7">
        <f>VLOOKUP(AJ8,'Место-баллы'!$A$3:$E$52,2,0)</f>
        <v>100</v>
      </c>
      <c r="AL8" s="10"/>
      <c r="AM8" s="7">
        <v>6</v>
      </c>
      <c r="AN8" s="7">
        <v>49</v>
      </c>
      <c r="AO8" s="15">
        <f>TIME(0,AM8,AN8)</f>
        <v>4.7337962962962958E-3</v>
      </c>
      <c r="AP8" s="7">
        <v>27</v>
      </c>
      <c r="AQ8" s="7">
        <f>AP$2-AP8</f>
        <v>0</v>
      </c>
      <c r="AR8" s="15">
        <f>AO8+TIME(0,0,AQ8)</f>
        <v>4.7337962962962958E-3</v>
      </c>
      <c r="AS8" s="7">
        <f>RANK(AR8,AR$8:AR$13,1)</f>
        <v>2</v>
      </c>
      <c r="AT8" s="7">
        <f>VLOOKUP(AS8,'Место-баллы'!$A$3:$E$52,2,0)</f>
        <v>95</v>
      </c>
      <c r="AU8" s="10"/>
      <c r="AV8" s="7">
        <v>9</v>
      </c>
      <c r="AW8" s="7">
        <v>5</v>
      </c>
      <c r="AX8" s="15">
        <f>TIME(0,AV8,AW8)</f>
        <v>6.3078703703703708E-3</v>
      </c>
      <c r="AY8" s="7">
        <v>132</v>
      </c>
      <c r="AZ8" s="7">
        <f>AY$2-AY8</f>
        <v>158</v>
      </c>
      <c r="BA8" s="15">
        <f>AX8+TIME(0,0,AZ8)</f>
        <v>8.1365740740740738E-3</v>
      </c>
      <c r="BB8" s="7">
        <f>RANK(BA8,BA$8:BA$13,1)</f>
        <v>3</v>
      </c>
      <c r="BC8" s="7">
        <f>VLOOKUP(BB8,'Место-баллы'!$A$3:$E$52,2,0)</f>
        <v>90</v>
      </c>
      <c r="BD8" s="10"/>
      <c r="BE8" s="7">
        <v>4</v>
      </c>
      <c r="BF8" s="7">
        <v>20</v>
      </c>
      <c r="BG8" s="15">
        <f>TIME(0,BE8,BF8)</f>
        <v>3.0092592592592588E-3</v>
      </c>
      <c r="BH8" s="7">
        <v>6</v>
      </c>
      <c r="BI8" s="7">
        <v>10</v>
      </c>
      <c r="BJ8" s="15">
        <f>TIME(0,BH8,BI8)</f>
        <v>4.2824074074074075E-3</v>
      </c>
      <c r="BK8" s="7">
        <v>802</v>
      </c>
      <c r="BL8" s="7">
        <f>BK$2-BK8</f>
        <v>0</v>
      </c>
      <c r="BM8" s="15">
        <f>BJ8+TIME(0,0,BL8)</f>
        <v>4.2824074074074075E-3</v>
      </c>
      <c r="BN8" s="7">
        <f>RANK(BM8,BM$8:BM$13,1)</f>
        <v>1</v>
      </c>
      <c r="BO8" s="7">
        <f>VLOOKUP(BN8,'Место-баллы'!$A$3:$E$52,2,0)</f>
        <v>100</v>
      </c>
    </row>
    <row r="9" spans="2:67" x14ac:dyDescent="0.25">
      <c r="B9" s="7">
        <f>RANK(C9,C$8:C$13,0)</f>
        <v>2</v>
      </c>
      <c r="C9" s="7">
        <f>SUMIF($G$1:$BO$1,1,$G9:$BO9)</f>
        <v>655</v>
      </c>
      <c r="D9" s="10"/>
      <c r="E9" s="14" t="s">
        <v>43</v>
      </c>
      <c r="F9" s="10"/>
      <c r="G9" s="7">
        <v>90</v>
      </c>
      <c r="H9" s="7">
        <v>13</v>
      </c>
      <c r="I9" s="7">
        <v>2</v>
      </c>
      <c r="J9" s="7">
        <f>VLOOKUP(I9,'Место-баллы'!$A$3:$E$52,2,0)</f>
        <v>95</v>
      </c>
      <c r="K9" s="10"/>
      <c r="L9" s="7">
        <v>2</v>
      </c>
      <c r="M9" s="7">
        <v>2</v>
      </c>
      <c r="N9" s="15">
        <f>TIME(0,L9,M9)</f>
        <v>1.4120370370370369E-3</v>
      </c>
      <c r="O9" s="7">
        <v>50</v>
      </c>
      <c r="P9" s="7">
        <f>O$2-O9</f>
        <v>0</v>
      </c>
      <c r="Q9" s="15">
        <f>N9+TIME(0,0,P9)</f>
        <v>1.4120370370370369E-3</v>
      </c>
      <c r="R9" s="7">
        <f>RANK(Q9,Q$8:Q$13,1)</f>
        <v>2</v>
      </c>
      <c r="S9" s="7">
        <f>VLOOKUP(R9,'Место-баллы'!$A$3:$E$52,2,0)</f>
        <v>95</v>
      </c>
      <c r="T9" s="10"/>
      <c r="U9" s="7">
        <v>2</v>
      </c>
      <c r="V9" s="7">
        <v>22</v>
      </c>
      <c r="W9" s="15">
        <f>TIME(0,U9,V9)</f>
        <v>1.6435185185185183E-3</v>
      </c>
      <c r="X9" s="7">
        <v>50</v>
      </c>
      <c r="Y9" s="7">
        <f>X$2-X9</f>
        <v>0</v>
      </c>
      <c r="Z9" s="15">
        <f>W9+TIME(0,0,Y9)</f>
        <v>1.6435185185185183E-3</v>
      </c>
      <c r="AA9" s="7">
        <f>RANK(Z9,Z$8:Z$13,1)</f>
        <v>3</v>
      </c>
      <c r="AB9" s="7">
        <f>VLOOKUP(AA9,'Место-баллы'!$A$3:$E$52,2,0)</f>
        <v>90</v>
      </c>
      <c r="AC9" s="10"/>
      <c r="AD9" s="7">
        <v>4</v>
      </c>
      <c r="AE9" s="7">
        <v>56</v>
      </c>
      <c r="AF9" s="15">
        <f>TIME(0,AD9,AE9)</f>
        <v>3.425925925925926E-3</v>
      </c>
      <c r="AG9" s="7">
        <v>72</v>
      </c>
      <c r="AH9" s="7">
        <f>AG$2-AG9</f>
        <v>0</v>
      </c>
      <c r="AI9" s="15">
        <f>AF9+TIME(0,0,AH9)</f>
        <v>3.425925925925926E-3</v>
      </c>
      <c r="AJ9" s="7">
        <f>RANK(AI9,AI$8:AI$13,1)</f>
        <v>2</v>
      </c>
      <c r="AK9" s="7">
        <f>VLOOKUP(AJ9,'Место-баллы'!$A$3:$E$52,2,0)</f>
        <v>95</v>
      </c>
      <c r="AL9" s="10"/>
      <c r="AM9" s="7">
        <v>7</v>
      </c>
      <c r="AN9" s="7">
        <v>16</v>
      </c>
      <c r="AO9" s="15">
        <f>TIME(0,AM9,AN9)</f>
        <v>5.0462962962962961E-3</v>
      </c>
      <c r="AP9" s="7">
        <v>27</v>
      </c>
      <c r="AQ9" s="7">
        <f>AP$2-AP9</f>
        <v>0</v>
      </c>
      <c r="AR9" s="15">
        <f>AO9+TIME(0,0,AQ9)</f>
        <v>5.0462962962962961E-3</v>
      </c>
      <c r="AS9" s="7">
        <f>RANK(AR9,AR$8:AR$13,1)</f>
        <v>3</v>
      </c>
      <c r="AT9" s="7">
        <f>VLOOKUP(AS9,'Место-баллы'!$A$3:$E$52,2,0)</f>
        <v>90</v>
      </c>
      <c r="AU9" s="10"/>
      <c r="AV9" s="7">
        <v>9</v>
      </c>
      <c r="AW9" s="7">
        <v>5</v>
      </c>
      <c r="AX9" s="15">
        <f>TIME(0,AV9,AW9)</f>
        <v>6.3078703703703708E-3</v>
      </c>
      <c r="AY9" s="7">
        <v>138</v>
      </c>
      <c r="AZ9" s="7">
        <f>AY$2-AY9</f>
        <v>152</v>
      </c>
      <c r="BA9" s="15">
        <f>AX9+TIME(0,0,AZ9)</f>
        <v>8.0671296296296307E-3</v>
      </c>
      <c r="BB9" s="7">
        <f>RANK(BA9,BA$8:BA$13,1)</f>
        <v>1</v>
      </c>
      <c r="BC9" s="7">
        <f>VLOOKUP(BB9,'Место-баллы'!$A$3:$E$52,2,0)</f>
        <v>100</v>
      </c>
      <c r="BD9" s="10"/>
      <c r="BE9" s="7">
        <v>4</v>
      </c>
      <c r="BF9" s="7">
        <v>28</v>
      </c>
      <c r="BG9" s="15">
        <f>TIME(0,BE9,BF9)</f>
        <v>3.1018518518518522E-3</v>
      </c>
      <c r="BH9" s="7">
        <v>6</v>
      </c>
      <c r="BI9" s="7">
        <v>16</v>
      </c>
      <c r="BJ9" s="15">
        <f>TIME(0,BH9,BI9)</f>
        <v>4.3518518518518515E-3</v>
      </c>
      <c r="BK9" s="7">
        <v>802</v>
      </c>
      <c r="BL9" s="7">
        <f>BK$2-BK9</f>
        <v>0</v>
      </c>
      <c r="BM9" s="15">
        <f>BJ9+TIME(0,0,BL9)</f>
        <v>4.3518518518518515E-3</v>
      </c>
      <c r="BN9" s="7">
        <f>RANK(BM9,BM$8:BM$13,1)</f>
        <v>3</v>
      </c>
      <c r="BO9" s="7">
        <f>VLOOKUP(BN9,'Место-баллы'!$A$3:$E$52,2,0)</f>
        <v>90</v>
      </c>
    </row>
    <row r="10" spans="2:67" x14ac:dyDescent="0.25">
      <c r="B10" s="7">
        <f>RANK(C10,C$8:C$13,0)</f>
        <v>3</v>
      </c>
      <c r="C10" s="7">
        <f>SUMIF($G$1:$BO$1,1,$G10:$BO10)</f>
        <v>650</v>
      </c>
      <c r="D10" s="10"/>
      <c r="E10" s="14" t="s">
        <v>32</v>
      </c>
      <c r="F10" s="10"/>
      <c r="G10" s="7">
        <v>90</v>
      </c>
      <c r="H10" s="7">
        <v>14</v>
      </c>
      <c r="I10" s="7">
        <f>RANK(G10,G$8:G$13,0)</f>
        <v>1</v>
      </c>
      <c r="J10" s="7">
        <f>VLOOKUP(I10,'Место-баллы'!$A$3:$E$52,2,0)</f>
        <v>100</v>
      </c>
      <c r="K10" s="10"/>
      <c r="L10" s="7">
        <v>2</v>
      </c>
      <c r="M10" s="7">
        <v>12</v>
      </c>
      <c r="N10" s="15">
        <f>TIME(0,L10,M10)</f>
        <v>1.5277777777777779E-3</v>
      </c>
      <c r="O10" s="7">
        <v>50</v>
      </c>
      <c r="P10" s="7">
        <f>O$2-O10</f>
        <v>0</v>
      </c>
      <c r="Q10" s="15">
        <f>N10+TIME(0,0,P10)</f>
        <v>1.5277777777777779E-3</v>
      </c>
      <c r="R10" s="7">
        <f>RANK(Q10,Q$8:Q$13,1)</f>
        <v>3</v>
      </c>
      <c r="S10" s="7">
        <f>VLOOKUP(R10,'Место-баллы'!$A$3:$E$52,2,0)</f>
        <v>90</v>
      </c>
      <c r="T10" s="10"/>
      <c r="U10" s="7">
        <v>2</v>
      </c>
      <c r="V10" s="7">
        <v>7</v>
      </c>
      <c r="W10" s="15">
        <f>TIME(0,U10,V10)</f>
        <v>1.4699074074074074E-3</v>
      </c>
      <c r="X10" s="7">
        <v>50</v>
      </c>
      <c r="Y10" s="7">
        <f>X$2-X10</f>
        <v>0</v>
      </c>
      <c r="Z10" s="15">
        <f>W10+TIME(0,0,Y10)</f>
        <v>1.4699074074074074E-3</v>
      </c>
      <c r="AA10" s="7">
        <f>RANK(Z10,Z$8:Z$13,1)</f>
        <v>2</v>
      </c>
      <c r="AB10" s="7">
        <f>VLOOKUP(AA10,'Место-баллы'!$A$3:$E$52,2,0)</f>
        <v>95</v>
      </c>
      <c r="AC10" s="10"/>
      <c r="AD10" s="7">
        <v>5</v>
      </c>
      <c r="AE10" s="7">
        <v>46</v>
      </c>
      <c r="AF10" s="15">
        <f>TIME(0,AD10,AE10)</f>
        <v>4.0046296296296297E-3</v>
      </c>
      <c r="AG10" s="7">
        <v>72</v>
      </c>
      <c r="AH10" s="7">
        <f>AG$2-AG10</f>
        <v>0</v>
      </c>
      <c r="AI10" s="15">
        <f>AF10+TIME(0,0,AH10)</f>
        <v>4.0046296296296297E-3</v>
      </c>
      <c r="AJ10" s="7">
        <f>RANK(AI10,AI$8:AI$13,1)</f>
        <v>4</v>
      </c>
      <c r="AK10" s="7">
        <f>VLOOKUP(AJ10,'Место-баллы'!$A$3:$E$52,2,0)</f>
        <v>85</v>
      </c>
      <c r="AL10" s="10"/>
      <c r="AM10" s="7">
        <v>6</v>
      </c>
      <c r="AN10" s="7">
        <v>44</v>
      </c>
      <c r="AO10" s="15">
        <f>TIME(0,AM10,AN10)</f>
        <v>4.6759259259259263E-3</v>
      </c>
      <c r="AP10" s="7">
        <v>27</v>
      </c>
      <c r="AQ10" s="7">
        <f>AP$2-AP10</f>
        <v>0</v>
      </c>
      <c r="AR10" s="15">
        <f>AO10+TIME(0,0,AQ10)</f>
        <v>4.6759259259259263E-3</v>
      </c>
      <c r="AS10" s="7">
        <f>RANK(AR10,AR$8:AR$13,1)</f>
        <v>1</v>
      </c>
      <c r="AT10" s="7">
        <f>VLOOKUP(AS10,'Место-баллы'!$A$3:$E$52,2,0)</f>
        <v>100</v>
      </c>
      <c r="AU10" s="10"/>
      <c r="AV10" s="7">
        <v>9</v>
      </c>
      <c r="AW10" s="7">
        <v>5</v>
      </c>
      <c r="AX10" s="15">
        <f>TIME(0,AV10,AW10)</f>
        <v>6.3078703703703708E-3</v>
      </c>
      <c r="AY10" s="7">
        <v>125</v>
      </c>
      <c r="AZ10" s="7">
        <f>AY$2-AY10</f>
        <v>165</v>
      </c>
      <c r="BA10" s="15">
        <f>AX10+TIME(0,0,AZ10)</f>
        <v>8.2175925925925923E-3</v>
      </c>
      <c r="BB10" s="7">
        <f>RANK(BA10,BA$8:BA$13,1)</f>
        <v>4</v>
      </c>
      <c r="BC10" s="7">
        <f>VLOOKUP(BB10,'Место-баллы'!$A$3:$E$52,2,0)</f>
        <v>85</v>
      </c>
      <c r="BD10" s="10"/>
      <c r="BE10" s="7">
        <v>4</v>
      </c>
      <c r="BF10" s="7">
        <v>28</v>
      </c>
      <c r="BG10" s="15">
        <f>TIME(0,BE10,BF10)</f>
        <v>3.1018518518518522E-3</v>
      </c>
      <c r="BH10" s="7">
        <v>6</v>
      </c>
      <c r="BI10" s="7">
        <v>14</v>
      </c>
      <c r="BJ10" s="15">
        <f>TIME(0,BH10,BI10)</f>
        <v>4.3287037037037035E-3</v>
      </c>
      <c r="BK10" s="7">
        <v>802</v>
      </c>
      <c r="BL10" s="7">
        <f>BK$2-BK10</f>
        <v>0</v>
      </c>
      <c r="BM10" s="15">
        <f>BJ10+TIME(0,0,BL10)</f>
        <v>4.3287037037037035E-3</v>
      </c>
      <c r="BN10" s="7">
        <f>RANK(BM10,BM$8:BM$13,1)</f>
        <v>2</v>
      </c>
      <c r="BO10" s="7">
        <f>VLOOKUP(BN10,'Место-баллы'!$A$3:$E$52,2,0)</f>
        <v>95</v>
      </c>
    </row>
    <row r="11" spans="2:67" x14ac:dyDescent="0.25">
      <c r="B11" s="7">
        <f>RANK(C11,C$8:C$13,0)</f>
        <v>4</v>
      </c>
      <c r="C11" s="7">
        <f>SUMIF($G$1:$BO$1,1,$G11:$BO11)</f>
        <v>600</v>
      </c>
      <c r="D11" s="10"/>
      <c r="E11" s="14" t="s">
        <v>42</v>
      </c>
      <c r="F11" s="10"/>
      <c r="G11" s="7">
        <v>90</v>
      </c>
      <c r="H11" s="7">
        <v>9</v>
      </c>
      <c r="I11" s="7">
        <v>4</v>
      </c>
      <c r="J11" s="7">
        <f>VLOOKUP(I11,'Место-баллы'!$A$3:$E$52,2,0)</f>
        <v>85</v>
      </c>
      <c r="K11" s="10"/>
      <c r="L11" s="7">
        <v>2</v>
      </c>
      <c r="M11" s="7">
        <v>30</v>
      </c>
      <c r="N11" s="15">
        <f>TIME(0,L11,M11)</f>
        <v>1.736111111111111E-3</v>
      </c>
      <c r="O11" s="7">
        <v>50</v>
      </c>
      <c r="P11" s="7">
        <f>O$2-O11</f>
        <v>0</v>
      </c>
      <c r="Q11" s="15">
        <f>N11+TIME(0,0,P11)</f>
        <v>1.736111111111111E-3</v>
      </c>
      <c r="R11" s="7">
        <f>RANK(Q11,Q$8:Q$13,1)</f>
        <v>6</v>
      </c>
      <c r="S11" s="7">
        <f>VLOOKUP(R11,'Место-баллы'!$A$3:$E$52,2,0)</f>
        <v>75</v>
      </c>
      <c r="T11" s="10"/>
      <c r="U11" s="7">
        <v>2</v>
      </c>
      <c r="V11" s="7">
        <v>41</v>
      </c>
      <c r="W11" s="15">
        <f>TIME(0,U11,V11)</f>
        <v>1.8634259259259261E-3</v>
      </c>
      <c r="X11" s="7">
        <v>50</v>
      </c>
      <c r="Y11" s="7">
        <f>X$2-X11</f>
        <v>0</v>
      </c>
      <c r="Z11" s="15">
        <f>W11+TIME(0,0,Y11)</f>
        <v>1.8634259259259261E-3</v>
      </c>
      <c r="AA11" s="7">
        <f>RANK(Z11,Z$8:Z$13,1)</f>
        <v>4</v>
      </c>
      <c r="AB11" s="7">
        <f>VLOOKUP(AA11,'Место-баллы'!$A$3:$E$52,2,0)</f>
        <v>85</v>
      </c>
      <c r="AC11" s="10"/>
      <c r="AD11" s="7">
        <v>5</v>
      </c>
      <c r="AE11" s="7">
        <v>34</v>
      </c>
      <c r="AF11" s="15">
        <f>TIME(0,AD11,AE11)</f>
        <v>3.8657407407407408E-3</v>
      </c>
      <c r="AG11" s="7">
        <v>72</v>
      </c>
      <c r="AH11" s="7">
        <f>AG$2-AG11</f>
        <v>0</v>
      </c>
      <c r="AI11" s="15">
        <f>AF11+TIME(0,0,AH11)</f>
        <v>3.8657407407407408E-3</v>
      </c>
      <c r="AJ11" s="7">
        <f>RANK(AI11,AI$8:AI$13,1)</f>
        <v>3</v>
      </c>
      <c r="AK11" s="7">
        <f>VLOOKUP(AJ11,'Место-баллы'!$A$3:$E$52,2,0)</f>
        <v>90</v>
      </c>
      <c r="AL11" s="10"/>
      <c r="AM11" s="7">
        <v>7</v>
      </c>
      <c r="AN11" s="7">
        <v>57</v>
      </c>
      <c r="AO11" s="15">
        <f>TIME(0,AM11,AN11)</f>
        <v>5.5208333333333333E-3</v>
      </c>
      <c r="AP11" s="7">
        <v>27</v>
      </c>
      <c r="AQ11" s="7">
        <f>AP$2-AP11</f>
        <v>0</v>
      </c>
      <c r="AR11" s="15">
        <f>AO11+TIME(0,0,AQ11)</f>
        <v>5.5208333333333333E-3</v>
      </c>
      <c r="AS11" s="7">
        <f>RANK(AR11,AR$8:AR$13,1)</f>
        <v>4</v>
      </c>
      <c r="AT11" s="7">
        <f>VLOOKUP(AS11,'Место-баллы'!$A$3:$E$52,2,0)</f>
        <v>85</v>
      </c>
      <c r="AU11" s="10"/>
      <c r="AV11" s="7">
        <v>9</v>
      </c>
      <c r="AW11" s="7">
        <v>5</v>
      </c>
      <c r="AX11" s="15">
        <f>TIME(0,AV11,AW11)</f>
        <v>6.3078703703703708E-3</v>
      </c>
      <c r="AY11" s="7">
        <v>134</v>
      </c>
      <c r="AZ11" s="7">
        <f>AY$2-AY11</f>
        <v>156</v>
      </c>
      <c r="BA11" s="15">
        <f>AX11+TIME(0,0,AZ11)</f>
        <v>8.1134259259259267E-3</v>
      </c>
      <c r="BB11" s="7">
        <f>RANK(BA11,BA$8:BA$13,1)</f>
        <v>2</v>
      </c>
      <c r="BC11" s="7">
        <f>VLOOKUP(BB11,'Место-баллы'!$A$3:$E$52,2,0)</f>
        <v>95</v>
      </c>
      <c r="BD11" s="10"/>
      <c r="BE11" s="7">
        <v>5</v>
      </c>
      <c r="BF11" s="7">
        <v>12</v>
      </c>
      <c r="BG11" s="15">
        <f>TIME(0,BE11,BF11)</f>
        <v>3.6111111111111114E-3</v>
      </c>
      <c r="BH11" s="7">
        <v>7</v>
      </c>
      <c r="BI11" s="7">
        <v>3</v>
      </c>
      <c r="BJ11" s="15">
        <f>TIME(0,BH11,BI11)</f>
        <v>4.8958333333333328E-3</v>
      </c>
      <c r="BK11" s="7">
        <v>802</v>
      </c>
      <c r="BL11" s="7">
        <f>BK$2-BK11</f>
        <v>0</v>
      </c>
      <c r="BM11" s="15">
        <f>BJ11+TIME(0,0,BL11)</f>
        <v>4.8958333333333328E-3</v>
      </c>
      <c r="BN11" s="7">
        <f>RANK(BM11,BM$8:BM$13,1)</f>
        <v>4</v>
      </c>
      <c r="BO11" s="7">
        <f>VLOOKUP(BN11,'Место-баллы'!$A$3:$E$52,2,0)</f>
        <v>85</v>
      </c>
    </row>
    <row r="12" spans="2:67" x14ac:dyDescent="0.25">
      <c r="B12" s="7">
        <f>RANK(C12,C$8:C$13,0)</f>
        <v>5</v>
      </c>
      <c r="C12" s="7">
        <f>SUMIF($G$1:$BO$1,1,$G12:$BO12)</f>
        <v>555</v>
      </c>
      <c r="D12" s="10"/>
      <c r="E12" s="14" t="s">
        <v>31</v>
      </c>
      <c r="F12" s="10"/>
      <c r="G12" s="7">
        <v>80</v>
      </c>
      <c r="H12" s="7">
        <v>6</v>
      </c>
      <c r="I12" s="7">
        <f>RANK(G12,G$8:G$13,0)</f>
        <v>6</v>
      </c>
      <c r="J12" s="7">
        <f>VLOOKUP(I12,'Место-баллы'!$A$3:$E$52,2,0)</f>
        <v>75</v>
      </c>
      <c r="K12" s="10"/>
      <c r="L12" s="7">
        <v>2</v>
      </c>
      <c r="M12" s="7">
        <v>22</v>
      </c>
      <c r="N12" s="15">
        <f>TIME(0,L12,M12)</f>
        <v>1.6435185185185183E-3</v>
      </c>
      <c r="O12" s="7">
        <v>50</v>
      </c>
      <c r="P12" s="7">
        <f>O$2-O12</f>
        <v>0</v>
      </c>
      <c r="Q12" s="15">
        <f>N12+TIME(0,0,P12)</f>
        <v>1.6435185185185183E-3</v>
      </c>
      <c r="R12" s="7">
        <f>RANK(Q12,Q$8:Q$13,1)</f>
        <v>4</v>
      </c>
      <c r="S12" s="7">
        <f>VLOOKUP(R12,'Место-баллы'!$A$3:$E$52,2,0)</f>
        <v>85</v>
      </c>
      <c r="T12" s="10"/>
      <c r="U12" s="7">
        <v>2</v>
      </c>
      <c r="V12" s="7">
        <v>55</v>
      </c>
      <c r="W12" s="15">
        <f>TIME(0,U12,V12)</f>
        <v>2.0254629629629629E-3</v>
      </c>
      <c r="X12" s="7">
        <v>50</v>
      </c>
      <c r="Y12" s="7">
        <f>X$2-X12</f>
        <v>0</v>
      </c>
      <c r="Z12" s="15">
        <f>W12+TIME(0,0,Y12)</f>
        <v>2.0254629629629629E-3</v>
      </c>
      <c r="AA12" s="7">
        <f>RANK(Z12,Z$8:Z$13,1)</f>
        <v>5</v>
      </c>
      <c r="AB12" s="7">
        <f>VLOOKUP(AA12,'Место-баллы'!$A$3:$E$52,2,0)</f>
        <v>80</v>
      </c>
      <c r="AC12" s="10"/>
      <c r="AD12" s="7">
        <v>7</v>
      </c>
      <c r="AE12" s="7">
        <v>32</v>
      </c>
      <c r="AF12" s="15">
        <f>TIME(0,AD12,AE12)</f>
        <v>5.2314814814814819E-3</v>
      </c>
      <c r="AG12" s="7">
        <v>72</v>
      </c>
      <c r="AH12" s="7">
        <f>AG$2-AG12</f>
        <v>0</v>
      </c>
      <c r="AI12" s="15">
        <f>AF12+TIME(0,0,AH12)</f>
        <v>5.2314814814814819E-3</v>
      </c>
      <c r="AJ12" s="7">
        <f>RANK(AI12,AI$8:AI$13,1)</f>
        <v>6</v>
      </c>
      <c r="AK12" s="7">
        <f>VLOOKUP(AJ12,'Место-баллы'!$A$3:$E$52,2,0)</f>
        <v>75</v>
      </c>
      <c r="AL12" s="10"/>
      <c r="AM12" s="7">
        <v>12</v>
      </c>
      <c r="AN12" s="7">
        <v>5</v>
      </c>
      <c r="AO12" s="15">
        <f>TIME(0,AM12,AN12)</f>
        <v>8.3912037037037045E-3</v>
      </c>
      <c r="AP12" s="7">
        <v>11</v>
      </c>
      <c r="AQ12" s="7">
        <f>AP$2-AP12</f>
        <v>16</v>
      </c>
      <c r="AR12" s="15">
        <f>AO12+TIME(0,0,AQ12)</f>
        <v>8.5763888888888903E-3</v>
      </c>
      <c r="AS12" s="7">
        <f>RANK(AR12,AR$8:AR$13,1)</f>
        <v>5</v>
      </c>
      <c r="AT12" s="7">
        <f>VLOOKUP(AS12,'Место-баллы'!$A$3:$E$52,2,0)</f>
        <v>80</v>
      </c>
      <c r="AU12" s="10"/>
      <c r="AV12" s="7">
        <v>9</v>
      </c>
      <c r="AW12" s="7">
        <v>5</v>
      </c>
      <c r="AX12" s="15">
        <f>TIME(0,AV12,AW12)</f>
        <v>6.3078703703703708E-3</v>
      </c>
      <c r="AY12" s="7">
        <v>113</v>
      </c>
      <c r="AZ12" s="7">
        <f>AY$2-AY12</f>
        <v>177</v>
      </c>
      <c r="BA12" s="15">
        <f>AX12+TIME(0,0,AZ12)</f>
        <v>8.3564814814814821E-3</v>
      </c>
      <c r="BB12" s="7">
        <f>RANK(BA12,BA$8:BA$13,1)</f>
        <v>5</v>
      </c>
      <c r="BC12" s="7">
        <f>VLOOKUP(BB12,'Место-баллы'!$A$3:$E$52,2,0)</f>
        <v>80</v>
      </c>
      <c r="BD12" s="10"/>
      <c r="BE12" s="7">
        <v>5</v>
      </c>
      <c r="BF12" s="7">
        <v>6</v>
      </c>
      <c r="BG12" s="15">
        <f>TIME(0,BE12,BF12)</f>
        <v>3.5416666666666665E-3</v>
      </c>
      <c r="BH12" s="7">
        <v>7</v>
      </c>
      <c r="BI12" s="7">
        <v>26</v>
      </c>
      <c r="BJ12" s="15">
        <f>TIME(0,BH12,BI12)</f>
        <v>5.162037037037037E-3</v>
      </c>
      <c r="BK12" s="7">
        <v>802</v>
      </c>
      <c r="BL12" s="7">
        <f>BK$2-BK12</f>
        <v>0</v>
      </c>
      <c r="BM12" s="15">
        <f>BJ12+TIME(0,0,BL12)</f>
        <v>5.162037037037037E-3</v>
      </c>
      <c r="BN12" s="7">
        <f>RANK(BM12,BM$8:BM$13,1)</f>
        <v>5</v>
      </c>
      <c r="BO12" s="7">
        <f>VLOOKUP(BN12,'Место-баллы'!$A$3:$E$52,2,0)</f>
        <v>80</v>
      </c>
    </row>
    <row r="13" spans="2:67" x14ac:dyDescent="0.25">
      <c r="B13" s="7">
        <f>RANK(C13,C$8:C$13,0)</f>
        <v>6</v>
      </c>
      <c r="C13" s="7">
        <f>SUMIF($G$1:$BO$1,1,$G13:$BO13)</f>
        <v>540</v>
      </c>
      <c r="D13" s="10"/>
      <c r="E13" s="14" t="s">
        <v>33</v>
      </c>
      <c r="F13" s="10"/>
      <c r="G13" s="7">
        <v>85</v>
      </c>
      <c r="H13" s="7">
        <v>8</v>
      </c>
      <c r="I13" s="7">
        <f>RANK(G13,G$8:G$13,0)</f>
        <v>5</v>
      </c>
      <c r="J13" s="7">
        <f>VLOOKUP(I13,'Место-баллы'!$A$3:$E$52,2,0)</f>
        <v>80</v>
      </c>
      <c r="K13" s="10"/>
      <c r="L13" s="7">
        <v>2</v>
      </c>
      <c r="M13" s="7">
        <v>29</v>
      </c>
      <c r="N13" s="15">
        <f>TIME(0,L13,M13)</f>
        <v>1.7245370370370372E-3</v>
      </c>
      <c r="O13" s="7">
        <v>50</v>
      </c>
      <c r="P13" s="7">
        <f>O$2-O13</f>
        <v>0</v>
      </c>
      <c r="Q13" s="15">
        <f>N13+TIME(0,0,P13)</f>
        <v>1.7245370370370372E-3</v>
      </c>
      <c r="R13" s="7">
        <f>RANK(Q13,Q$8:Q$13,1)</f>
        <v>5</v>
      </c>
      <c r="S13" s="7">
        <f>VLOOKUP(R13,'Место-баллы'!$A$3:$E$52,2,0)</f>
        <v>80</v>
      </c>
      <c r="T13" s="10"/>
      <c r="U13" s="7">
        <v>2</v>
      </c>
      <c r="V13" s="7">
        <v>56</v>
      </c>
      <c r="W13" s="15">
        <f>TIME(0,U13,V13)</f>
        <v>2.0370370370370373E-3</v>
      </c>
      <c r="X13" s="7">
        <v>50</v>
      </c>
      <c r="Y13" s="7">
        <f>X$2-X13</f>
        <v>0</v>
      </c>
      <c r="Z13" s="15">
        <f>W13+TIME(0,0,Y13)</f>
        <v>2.0370370370370373E-3</v>
      </c>
      <c r="AA13" s="7">
        <f>RANK(Z13,Z$8:Z$13,1)</f>
        <v>6</v>
      </c>
      <c r="AB13" s="7">
        <f>VLOOKUP(AA13,'Место-баллы'!$A$3:$E$52,2,0)</f>
        <v>75</v>
      </c>
      <c r="AC13" s="10"/>
      <c r="AD13" s="7">
        <v>6</v>
      </c>
      <c r="AE13" s="7">
        <v>8</v>
      </c>
      <c r="AF13" s="15">
        <f>TIME(0,AD13,AE13)</f>
        <v>4.2592592592592595E-3</v>
      </c>
      <c r="AG13" s="7">
        <v>72</v>
      </c>
      <c r="AH13" s="7">
        <f>AG$2-AG13</f>
        <v>0</v>
      </c>
      <c r="AI13" s="15">
        <f>AF13+TIME(0,0,AH13)</f>
        <v>4.2592592592592595E-3</v>
      </c>
      <c r="AJ13" s="7">
        <f>RANK(AI13,AI$8:AI$13,1)</f>
        <v>5</v>
      </c>
      <c r="AK13" s="7">
        <f>VLOOKUP(AJ13,'Место-баллы'!$A$3:$E$52,2,0)</f>
        <v>80</v>
      </c>
      <c r="AL13" s="10"/>
      <c r="AM13" s="7">
        <v>12</v>
      </c>
      <c r="AN13" s="7">
        <v>5</v>
      </c>
      <c r="AO13" s="15">
        <f>TIME(0,AM13,AN13)</f>
        <v>8.3912037037037045E-3</v>
      </c>
      <c r="AP13" s="7">
        <v>0</v>
      </c>
      <c r="AQ13" s="7">
        <f>AP$2-AP13</f>
        <v>27</v>
      </c>
      <c r="AR13" s="15">
        <f>AO13+TIME(0,0,AQ13)</f>
        <v>8.7037037037037048E-3</v>
      </c>
      <c r="AS13" s="7">
        <f>RANK(AR13,AR$8:AR$13,1)</f>
        <v>6</v>
      </c>
      <c r="AT13" s="7">
        <f>VLOOKUP(AS13,'Место-баллы'!$A$3:$E$52,2,0)</f>
        <v>75</v>
      </c>
      <c r="AU13" s="10"/>
      <c r="AV13" s="7">
        <v>9</v>
      </c>
      <c r="AW13" s="7">
        <v>5</v>
      </c>
      <c r="AX13" s="15">
        <f>TIME(0,AV13,AW13)</f>
        <v>6.3078703703703708E-3</v>
      </c>
      <c r="AY13" s="7">
        <v>101</v>
      </c>
      <c r="AZ13" s="7">
        <f>AY$2-AY13</f>
        <v>189</v>
      </c>
      <c r="BA13" s="15">
        <f>AX13+TIME(0,0,AZ13)</f>
        <v>8.4953703703703701E-3</v>
      </c>
      <c r="BB13" s="7">
        <f>RANK(BA13,BA$8:BA$13,1)</f>
        <v>6</v>
      </c>
      <c r="BC13" s="7">
        <f>VLOOKUP(BB13,'Место-баллы'!$A$3:$E$52,2,0)</f>
        <v>75</v>
      </c>
      <c r="BD13" s="10"/>
      <c r="BE13" s="7">
        <v>5</v>
      </c>
      <c r="BF13" s="7">
        <v>27</v>
      </c>
      <c r="BG13" s="15">
        <f>TIME(0,BE13,BF13)</f>
        <v>3.7847222222222223E-3</v>
      </c>
      <c r="BH13" s="7">
        <v>7</v>
      </c>
      <c r="BI13" s="7">
        <v>30</v>
      </c>
      <c r="BJ13" s="15">
        <f>TIME(0,BH13,BI13)</f>
        <v>5.208333333333333E-3</v>
      </c>
      <c r="BK13" s="7">
        <v>802</v>
      </c>
      <c r="BL13" s="7">
        <f>BK$2-BK13</f>
        <v>0</v>
      </c>
      <c r="BM13" s="15">
        <f>BJ13+TIME(0,0,BL13)</f>
        <v>5.208333333333333E-3</v>
      </c>
      <c r="BN13" s="7">
        <f>RANK(BM13,BM$8:BM$13,1)</f>
        <v>6</v>
      </c>
      <c r="BO13" s="7">
        <f>VLOOKUP(BN13,'Место-баллы'!$A$3:$E$52,2,0)</f>
        <v>75</v>
      </c>
    </row>
    <row r="14" spans="2:67" ht="15.75" customHeight="1" x14ac:dyDescent="0.25"/>
    <row r="15" spans="2:67" ht="15.75" customHeight="1" x14ac:dyDescent="0.25"/>
    <row r="16" spans="2:67" ht="15.75" customHeight="1" x14ac:dyDescent="0.25">
      <c r="E16" s="13"/>
    </row>
    <row r="17" spans="5:5" ht="15.75" customHeight="1" x14ac:dyDescent="0.25">
      <c r="E17" s="13"/>
    </row>
    <row r="18" spans="5:5" ht="15.75" customHeight="1" x14ac:dyDescent="0.25">
      <c r="E18" s="13"/>
    </row>
    <row r="19" spans="5:5" ht="15.75" customHeight="1" x14ac:dyDescent="0.25"/>
    <row r="20" spans="5:5" ht="15.75" customHeight="1" x14ac:dyDescent="0.25">
      <c r="E20" s="13"/>
    </row>
    <row r="21" spans="5:5" ht="15.75" customHeight="1" x14ac:dyDescent="0.25">
      <c r="E21" s="13"/>
    </row>
    <row r="22" spans="5:5" ht="15.75" customHeight="1" x14ac:dyDescent="0.25"/>
    <row r="23" spans="5:5" ht="15.75" customHeight="1" x14ac:dyDescent="0.25"/>
    <row r="24" spans="5:5" ht="15.75" customHeight="1" x14ac:dyDescent="0.25"/>
    <row r="25" spans="5:5" ht="15.75" customHeight="1" x14ac:dyDescent="0.25"/>
    <row r="26" spans="5:5" ht="15.75" customHeight="1" x14ac:dyDescent="0.25"/>
    <row r="27" spans="5:5" ht="15.75" customHeight="1" x14ac:dyDescent="0.25"/>
    <row r="28" spans="5:5" ht="15.75" customHeight="1" x14ac:dyDescent="0.25"/>
    <row r="29" spans="5:5" ht="15.75" customHeight="1" x14ac:dyDescent="0.25"/>
    <row r="30" spans="5:5" ht="15.75" customHeight="1" x14ac:dyDescent="0.25"/>
    <row r="31" spans="5:5" ht="15.75" customHeight="1" x14ac:dyDescent="0.25"/>
    <row r="32" spans="5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</sheetData>
  <autoFilter ref="B7:BO7" xr:uid="{00000000-0001-0000-0100-000000000000}">
    <sortState xmlns:xlrd2="http://schemas.microsoft.com/office/spreadsheetml/2017/richdata2" ref="B8:BO13">
      <sortCondition ref="B7"/>
    </sortState>
  </autoFilter>
  <mergeCells count="9">
    <mergeCell ref="BE5:BO6"/>
    <mergeCell ref="AV5:BC6"/>
    <mergeCell ref="AD5:AK6"/>
    <mergeCell ref="AM5:AT6"/>
    <mergeCell ref="B5:C6"/>
    <mergeCell ref="E5:E6"/>
    <mergeCell ref="G5:J6"/>
    <mergeCell ref="L5:S6"/>
    <mergeCell ref="U5:AB6"/>
  </mergeCells>
  <printOptions horizontalCentered="1" verticalCentered="1"/>
  <pageMargins left="0" right="0" top="0" bottom="0" header="0" footer="0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D970-D7FF-4915-BFB3-77C98A0A9973}">
  <sheetPr>
    <pageSetUpPr fitToPage="1"/>
  </sheetPr>
  <dimension ref="B1:BO65"/>
  <sheetViews>
    <sheetView tabSelected="1"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E2" sqref="E2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2.28515625" bestFit="1" customWidth="1"/>
    <col min="6" max="6" width="1.42578125" customWidth="1"/>
    <col min="7" max="8" width="6.85546875" hidden="1" customWidth="1" outlineLevel="1"/>
    <col min="9" max="9" width="7.140625" customWidth="1" collapsed="1"/>
    <col min="10" max="10" width="6.85546875" customWidth="1"/>
    <col min="11" max="11" width="1.42578125" customWidth="1"/>
    <col min="12" max="12" width="5.140625" hidden="1" customWidth="1" outlineLevel="1"/>
    <col min="13" max="13" width="4.28515625" hidden="1" customWidth="1" outlineLevel="1"/>
    <col min="14" max="14" width="7.140625" hidden="1" customWidth="1" outlineLevel="1" collapsed="1"/>
    <col min="15" max="15" width="6.85546875" hidden="1" customWidth="1" outlineLevel="1"/>
    <col min="16" max="16" width="7.85546875" hidden="1" customWidth="1" outlineLevel="1"/>
    <col min="17" max="17" width="7.140625" hidden="1" customWidth="1" outlineLevel="1"/>
    <col min="18" max="18" width="7.140625" customWidth="1" collapsed="1"/>
    <col min="19" max="19" width="6.85546875" customWidth="1"/>
    <col min="20" max="20" width="1.42578125" customWidth="1"/>
    <col min="21" max="21" width="5.140625" hidden="1" customWidth="1" outlineLevel="1"/>
    <col min="22" max="22" width="4.28515625" hidden="1" customWidth="1" outlineLevel="1"/>
    <col min="23" max="23" width="7.140625" hidden="1" customWidth="1" outlineLevel="1" collapsed="1"/>
    <col min="24" max="24" width="6.85546875" hidden="1" customWidth="1" outlineLevel="1"/>
    <col min="25" max="25" width="7.85546875" hidden="1" customWidth="1" outlineLevel="1"/>
    <col min="26" max="26" width="7.140625" hidden="1" customWidth="1" outlineLevel="1"/>
    <col min="27" max="27" width="7.140625" customWidth="1" collapsed="1"/>
    <col min="28" max="28" width="6.85546875" customWidth="1"/>
    <col min="29" max="29" width="1.42578125" customWidth="1"/>
    <col min="30" max="30" width="5.140625" hidden="1" customWidth="1" outlineLevel="1"/>
    <col min="31" max="31" width="4.28515625" hidden="1" customWidth="1" outlineLevel="1"/>
    <col min="32" max="32" width="7.140625" hidden="1" customWidth="1" outlineLevel="1" collapsed="1"/>
    <col min="33" max="33" width="6.85546875" hidden="1" customWidth="1" outlineLevel="1"/>
    <col min="34" max="34" width="7.85546875" hidden="1" customWidth="1" outlineLevel="1"/>
    <col min="35" max="35" width="7.140625" hidden="1" customWidth="1" outlineLevel="1"/>
    <col min="36" max="36" width="7.140625" customWidth="1" collapsed="1"/>
    <col min="37" max="37" width="6.85546875" customWidth="1"/>
    <col min="38" max="38" width="1.42578125" customWidth="1"/>
    <col min="39" max="39" width="5.140625" hidden="1" customWidth="1" outlineLevel="1"/>
    <col min="40" max="40" width="4.28515625" hidden="1" customWidth="1" outlineLevel="1"/>
    <col min="41" max="41" width="7.140625" hidden="1" customWidth="1" outlineLevel="1" collapsed="1"/>
    <col min="42" max="42" width="6.85546875" hidden="1" customWidth="1" outlineLevel="1"/>
    <col min="43" max="43" width="7.85546875" hidden="1" customWidth="1" outlineLevel="1"/>
    <col min="44" max="44" width="7.140625" hidden="1" customWidth="1" outlineLevel="1"/>
    <col min="45" max="45" width="7.140625" customWidth="1" collapsed="1"/>
    <col min="46" max="46" width="6.85546875" customWidth="1"/>
    <col min="47" max="47" width="1.42578125" customWidth="1"/>
    <col min="48" max="48" width="5.140625" hidden="1" customWidth="1" outlineLevel="1"/>
    <col min="49" max="49" width="4.28515625" hidden="1" customWidth="1" outlineLevel="1"/>
    <col min="50" max="50" width="7.140625" hidden="1" customWidth="1" outlineLevel="1" collapsed="1"/>
    <col min="51" max="51" width="6.85546875" customWidth="1" collapsed="1"/>
    <col min="52" max="52" width="7.85546875" hidden="1" customWidth="1" outlineLevel="1"/>
    <col min="53" max="53" width="7.140625" hidden="1" customWidth="1" outlineLevel="1"/>
    <col min="54" max="54" width="7.140625" customWidth="1" collapsed="1"/>
    <col min="55" max="55" width="6.85546875" customWidth="1"/>
    <col min="56" max="56" width="1.42578125" customWidth="1"/>
    <col min="57" max="57" width="5.140625" hidden="1" customWidth="1" outlineLevel="1"/>
    <col min="58" max="58" width="4.28515625" hidden="1" customWidth="1" outlineLevel="1"/>
    <col min="59" max="59" width="9.140625" bestFit="1" customWidth="1" collapsed="1"/>
    <col min="60" max="60" width="5.140625" hidden="1" customWidth="1" outlineLevel="1"/>
    <col min="61" max="61" width="4.28515625" hidden="1" customWidth="1" outlineLevel="1"/>
    <col min="62" max="62" width="7.140625" customWidth="1" collapsed="1"/>
    <col min="63" max="63" width="6.85546875" customWidth="1"/>
    <col min="64" max="64" width="7.85546875" hidden="1" customWidth="1" outlineLevel="1"/>
    <col min="65" max="65" width="7.140625" hidden="1" customWidth="1" outlineLevel="1"/>
    <col min="66" max="66" width="7.140625" customWidth="1" collapsed="1"/>
    <col min="67" max="67" width="6.85546875" customWidth="1"/>
  </cols>
  <sheetData>
    <row r="1" spans="2:67" x14ac:dyDescent="0.25">
      <c r="E1" s="13"/>
      <c r="G1" s="3"/>
      <c r="H1" s="3"/>
      <c r="I1" s="3"/>
      <c r="J1" s="4">
        <v>1</v>
      </c>
      <c r="L1" s="3"/>
      <c r="M1" s="3"/>
      <c r="N1" s="3"/>
      <c r="O1" s="3"/>
      <c r="P1" s="3"/>
      <c r="Q1" s="3"/>
      <c r="R1" s="3"/>
      <c r="S1" s="4">
        <v>1</v>
      </c>
      <c r="U1" s="3"/>
      <c r="V1" s="3"/>
      <c r="W1" s="3"/>
      <c r="X1" s="3"/>
      <c r="Y1" s="3"/>
      <c r="Z1" s="3"/>
      <c r="AA1" s="3"/>
      <c r="AB1" s="4">
        <v>1</v>
      </c>
      <c r="AD1" s="3"/>
      <c r="AE1" s="3"/>
      <c r="AF1" s="3"/>
      <c r="AG1" s="3"/>
      <c r="AH1" s="3"/>
      <c r="AI1" s="3"/>
      <c r="AJ1" s="3"/>
      <c r="AK1" s="4">
        <v>1</v>
      </c>
      <c r="AM1" s="3"/>
      <c r="AN1" s="3"/>
      <c r="AO1" s="3"/>
      <c r="AP1" s="3"/>
      <c r="AQ1" s="3"/>
      <c r="AR1" s="3"/>
      <c r="AS1" s="3"/>
      <c r="AT1" s="4">
        <v>1</v>
      </c>
      <c r="AV1" s="3"/>
      <c r="AW1" s="3"/>
      <c r="AX1" s="3"/>
      <c r="AY1" s="3"/>
      <c r="AZ1" s="3"/>
      <c r="BA1" s="3"/>
      <c r="BB1" s="3"/>
      <c r="BC1" s="4">
        <v>1</v>
      </c>
      <c r="BH1" s="3"/>
      <c r="BI1" s="3"/>
      <c r="BJ1" s="3"/>
      <c r="BK1" s="3"/>
      <c r="BL1" s="3"/>
      <c r="BM1" s="3"/>
      <c r="BN1" s="3"/>
      <c r="BO1" s="4">
        <v>1</v>
      </c>
    </row>
    <row r="2" spans="2:67" x14ac:dyDescent="0.25">
      <c r="E2" s="13"/>
      <c r="G2" s="3"/>
      <c r="H2" s="3"/>
      <c r="I2" s="3"/>
      <c r="J2" s="3"/>
      <c r="L2" s="3"/>
      <c r="M2" s="3"/>
      <c r="N2" s="3"/>
      <c r="O2" s="5">
        <v>50</v>
      </c>
      <c r="P2" s="3"/>
      <c r="Q2" s="3"/>
      <c r="R2" s="3"/>
      <c r="S2" s="3"/>
      <c r="U2" s="3"/>
      <c r="V2" s="3"/>
      <c r="W2" s="3"/>
      <c r="X2" s="5">
        <v>50</v>
      </c>
      <c r="Y2" s="3"/>
      <c r="Z2" s="3"/>
      <c r="AA2" s="3"/>
      <c r="AB2" s="3"/>
      <c r="AD2" s="3"/>
      <c r="AE2" s="3"/>
      <c r="AF2" s="3"/>
      <c r="AG2" s="5">
        <f>30+2+18+4+12+6</f>
        <v>72</v>
      </c>
      <c r="AH2" s="3"/>
      <c r="AI2" s="3"/>
      <c r="AJ2" s="3"/>
      <c r="AK2" s="3"/>
      <c r="AM2" s="3"/>
      <c r="AN2" s="3"/>
      <c r="AO2" s="3"/>
      <c r="AP2" s="5">
        <f>3*(3+6)</f>
        <v>27</v>
      </c>
      <c r="AQ2" s="3"/>
      <c r="AR2" s="3"/>
      <c r="AS2" s="3"/>
      <c r="AT2" s="3"/>
      <c r="AV2" s="3"/>
      <c r="AW2" s="3"/>
      <c r="AX2" s="3"/>
      <c r="AY2" s="5">
        <f>50+40+30+20+150</f>
        <v>290</v>
      </c>
      <c r="AZ2" s="3"/>
      <c r="BA2" s="3"/>
      <c r="BB2" s="3"/>
      <c r="BC2" s="3"/>
      <c r="BH2" s="3"/>
      <c r="BI2" s="3"/>
      <c r="BJ2" s="3"/>
      <c r="BK2" s="5">
        <f>400+1+400+1</f>
        <v>802</v>
      </c>
      <c r="BL2" s="3"/>
      <c r="BM2" s="3"/>
      <c r="BN2" s="3"/>
      <c r="BO2" s="3"/>
    </row>
    <row r="3" spans="2:67" x14ac:dyDescent="0.25">
      <c r="E3" s="13"/>
      <c r="G3" s="6"/>
      <c r="H3" s="6"/>
      <c r="I3" s="3"/>
      <c r="J3" s="3"/>
      <c r="L3" s="3"/>
      <c r="M3" s="3"/>
      <c r="N3" s="3"/>
      <c r="O3" s="6" t="s">
        <v>38</v>
      </c>
      <c r="P3" s="3"/>
      <c r="Q3" s="3"/>
      <c r="R3" s="3"/>
      <c r="S3" s="3"/>
      <c r="U3" s="3"/>
      <c r="V3" s="3"/>
      <c r="W3" s="3"/>
      <c r="X3" s="6" t="s">
        <v>38</v>
      </c>
      <c r="Y3" s="3"/>
      <c r="Z3" s="3"/>
      <c r="AA3" s="3"/>
      <c r="AB3" s="3"/>
      <c r="AD3" s="3"/>
      <c r="AE3" s="3"/>
      <c r="AF3" s="3"/>
      <c r="AG3" s="6" t="s">
        <v>28</v>
      </c>
      <c r="AH3" s="3"/>
      <c r="AI3" s="3"/>
      <c r="AJ3" s="3"/>
      <c r="AK3" s="3"/>
      <c r="AM3" s="3"/>
      <c r="AN3" s="3"/>
      <c r="AO3" s="3"/>
      <c r="AP3" s="6" t="s">
        <v>27</v>
      </c>
      <c r="AQ3" s="3"/>
      <c r="AR3" s="3"/>
      <c r="AS3" s="3"/>
      <c r="AT3" s="3"/>
      <c r="AV3" s="3"/>
      <c r="AW3" s="3"/>
      <c r="AX3" s="3"/>
      <c r="AY3" s="6" t="s">
        <v>20</v>
      </c>
      <c r="AZ3" s="3"/>
      <c r="BA3" s="3"/>
      <c r="BB3" s="3"/>
      <c r="BC3" s="3"/>
      <c r="BH3" s="3"/>
      <c r="BI3" s="3"/>
      <c r="BJ3" s="3"/>
      <c r="BK3" s="6" t="s">
        <v>20</v>
      </c>
      <c r="BL3" s="3"/>
      <c r="BM3" s="3"/>
      <c r="BN3" s="3"/>
      <c r="BO3" s="3"/>
    </row>
    <row r="4" spans="2:67" x14ac:dyDescent="0.25">
      <c r="G4" s="3"/>
      <c r="H4" s="3"/>
      <c r="I4" s="3"/>
      <c r="J4" s="3"/>
      <c r="L4" s="3"/>
      <c r="M4" s="3"/>
      <c r="N4" s="3"/>
      <c r="O4" s="3"/>
      <c r="P4" s="3"/>
      <c r="Q4" s="3"/>
      <c r="R4" s="3"/>
      <c r="S4" s="3"/>
      <c r="U4" s="3"/>
      <c r="V4" s="3"/>
      <c r="W4" s="3"/>
      <c r="X4" s="3"/>
      <c r="Y4" s="3"/>
      <c r="Z4" s="3"/>
      <c r="AA4" s="3"/>
      <c r="AB4" s="3"/>
      <c r="AD4" s="3"/>
      <c r="AE4" s="3"/>
      <c r="AF4" s="3"/>
      <c r="AG4" s="3"/>
      <c r="AH4" s="3"/>
      <c r="AI4" s="3"/>
      <c r="AJ4" s="3"/>
      <c r="AK4" s="3"/>
      <c r="AM4" s="3"/>
      <c r="AN4" s="3"/>
      <c r="AO4" s="3"/>
      <c r="AP4" s="3"/>
      <c r="AQ4" s="3"/>
      <c r="AR4" s="3"/>
      <c r="AS4" s="3"/>
      <c r="AT4" s="3"/>
      <c r="AV4" s="3"/>
      <c r="AW4" s="3"/>
      <c r="AX4" s="3"/>
      <c r="AY4" s="3"/>
      <c r="AZ4" s="3"/>
      <c r="BA4" s="3"/>
      <c r="BB4" s="3"/>
      <c r="BC4" s="3"/>
      <c r="BH4" s="3"/>
      <c r="BI4" s="3"/>
      <c r="BJ4" s="3"/>
      <c r="BK4" s="3"/>
      <c r="BL4" s="3"/>
      <c r="BM4" s="3"/>
      <c r="BN4" s="3"/>
      <c r="BO4" s="3"/>
    </row>
    <row r="5" spans="2:67" ht="15" customHeight="1" x14ac:dyDescent="0.25">
      <c r="B5" s="29" t="s">
        <v>4</v>
      </c>
      <c r="C5" s="30"/>
      <c r="D5" s="7"/>
      <c r="E5" s="29" t="s">
        <v>30</v>
      </c>
      <c r="F5" s="7"/>
      <c r="G5" s="29" t="s">
        <v>18</v>
      </c>
      <c r="H5" s="29"/>
      <c r="I5" s="30"/>
      <c r="J5" s="30"/>
      <c r="K5" s="7"/>
      <c r="L5" s="29" t="s">
        <v>36</v>
      </c>
      <c r="M5" s="30"/>
      <c r="N5" s="30"/>
      <c r="O5" s="30"/>
      <c r="P5" s="30"/>
      <c r="Q5" s="30"/>
      <c r="R5" s="30"/>
      <c r="S5" s="30"/>
      <c r="T5" s="7"/>
      <c r="U5" s="29" t="s">
        <v>37</v>
      </c>
      <c r="V5" s="30"/>
      <c r="W5" s="30"/>
      <c r="X5" s="30"/>
      <c r="Y5" s="30"/>
      <c r="Z5" s="30"/>
      <c r="AA5" s="30"/>
      <c r="AB5" s="30"/>
      <c r="AC5" s="7"/>
      <c r="AD5" s="29" t="s">
        <v>39</v>
      </c>
      <c r="AE5" s="30"/>
      <c r="AF5" s="30"/>
      <c r="AG5" s="30"/>
      <c r="AH5" s="30"/>
      <c r="AI5" s="30"/>
      <c r="AJ5" s="30"/>
      <c r="AK5" s="30"/>
      <c r="AL5" s="7"/>
      <c r="AM5" s="29" t="s">
        <v>40</v>
      </c>
      <c r="AN5" s="30"/>
      <c r="AO5" s="30"/>
      <c r="AP5" s="30"/>
      <c r="AQ5" s="30"/>
      <c r="AR5" s="30"/>
      <c r="AS5" s="30"/>
      <c r="AT5" s="30"/>
      <c r="AU5" s="7"/>
      <c r="AV5" s="29" t="s">
        <v>7</v>
      </c>
      <c r="AW5" s="30"/>
      <c r="AX5" s="30"/>
      <c r="AY5" s="30"/>
      <c r="AZ5" s="30"/>
      <c r="BA5" s="30"/>
      <c r="BB5" s="30"/>
      <c r="BC5" s="30"/>
      <c r="BD5" s="7"/>
      <c r="BE5" s="23" t="s">
        <v>29</v>
      </c>
      <c r="BF5" s="24"/>
      <c r="BG5" s="24"/>
      <c r="BH5" s="24"/>
      <c r="BI5" s="24"/>
      <c r="BJ5" s="24"/>
      <c r="BK5" s="24"/>
      <c r="BL5" s="24"/>
      <c r="BM5" s="24"/>
      <c r="BN5" s="24"/>
      <c r="BO5" s="25"/>
    </row>
    <row r="6" spans="2:67" x14ac:dyDescent="0.25">
      <c r="B6" s="30"/>
      <c r="C6" s="30"/>
      <c r="D6" s="8"/>
      <c r="E6" s="30"/>
      <c r="F6" s="8"/>
      <c r="G6" s="30"/>
      <c r="H6" s="30"/>
      <c r="I6" s="30"/>
      <c r="J6" s="30"/>
      <c r="K6" s="8"/>
      <c r="L6" s="30"/>
      <c r="M6" s="30"/>
      <c r="N6" s="30"/>
      <c r="O6" s="30"/>
      <c r="P6" s="30"/>
      <c r="Q6" s="30"/>
      <c r="R6" s="30"/>
      <c r="S6" s="30"/>
      <c r="T6" s="8"/>
      <c r="U6" s="30"/>
      <c r="V6" s="30"/>
      <c r="W6" s="30"/>
      <c r="X6" s="30"/>
      <c r="Y6" s="30"/>
      <c r="Z6" s="30"/>
      <c r="AA6" s="30"/>
      <c r="AB6" s="30"/>
      <c r="AC6" s="8"/>
      <c r="AD6" s="30"/>
      <c r="AE6" s="30"/>
      <c r="AF6" s="30"/>
      <c r="AG6" s="30"/>
      <c r="AH6" s="30"/>
      <c r="AI6" s="30"/>
      <c r="AJ6" s="30"/>
      <c r="AK6" s="30"/>
      <c r="AL6" s="8"/>
      <c r="AM6" s="30"/>
      <c r="AN6" s="30"/>
      <c r="AO6" s="30"/>
      <c r="AP6" s="30"/>
      <c r="AQ6" s="30"/>
      <c r="AR6" s="30"/>
      <c r="AS6" s="30"/>
      <c r="AT6" s="30"/>
      <c r="AU6" s="8"/>
      <c r="AV6" s="30"/>
      <c r="AW6" s="30"/>
      <c r="AX6" s="30"/>
      <c r="AY6" s="30"/>
      <c r="AZ6" s="30"/>
      <c r="BA6" s="30"/>
      <c r="BB6" s="30"/>
      <c r="BC6" s="30"/>
      <c r="BD6" s="8"/>
      <c r="BE6" s="26"/>
      <c r="BF6" s="27"/>
      <c r="BG6" s="27"/>
      <c r="BH6" s="27"/>
      <c r="BI6" s="27"/>
      <c r="BJ6" s="27"/>
      <c r="BK6" s="27"/>
      <c r="BL6" s="27"/>
      <c r="BM6" s="27"/>
      <c r="BN6" s="27"/>
      <c r="BO6" s="28"/>
    </row>
    <row r="7" spans="2:67" ht="25.5" x14ac:dyDescent="0.25">
      <c r="B7" s="12" t="s">
        <v>8</v>
      </c>
      <c r="C7" s="12" t="s">
        <v>9</v>
      </c>
      <c r="D7" s="9"/>
      <c r="E7" s="19" t="s">
        <v>10</v>
      </c>
      <c r="F7" s="9"/>
      <c r="G7" s="12" t="s">
        <v>19</v>
      </c>
      <c r="H7" s="12" t="s">
        <v>16</v>
      </c>
      <c r="I7" s="11" t="s">
        <v>14</v>
      </c>
      <c r="J7" s="11" t="s">
        <v>15</v>
      </c>
      <c r="K7" s="9"/>
      <c r="L7" s="11" t="s">
        <v>11</v>
      </c>
      <c r="M7" s="11" t="s">
        <v>12</v>
      </c>
      <c r="N7" s="11" t="s">
        <v>13</v>
      </c>
      <c r="O7" s="12" t="s">
        <v>16</v>
      </c>
      <c r="P7" s="11" t="s">
        <v>17</v>
      </c>
      <c r="Q7" s="11" t="s">
        <v>13</v>
      </c>
      <c r="R7" s="11" t="s">
        <v>14</v>
      </c>
      <c r="S7" s="11" t="s">
        <v>15</v>
      </c>
      <c r="T7" s="9"/>
      <c r="U7" s="11" t="s">
        <v>11</v>
      </c>
      <c r="V7" s="11" t="s">
        <v>12</v>
      </c>
      <c r="W7" s="11" t="s">
        <v>13</v>
      </c>
      <c r="X7" s="12" t="s">
        <v>16</v>
      </c>
      <c r="Y7" s="11" t="s">
        <v>17</v>
      </c>
      <c r="Z7" s="11" t="s">
        <v>13</v>
      </c>
      <c r="AA7" s="11" t="s">
        <v>14</v>
      </c>
      <c r="AB7" s="11" t="s">
        <v>15</v>
      </c>
      <c r="AC7" s="9"/>
      <c r="AD7" s="11" t="s">
        <v>11</v>
      </c>
      <c r="AE7" s="11" t="s">
        <v>12</v>
      </c>
      <c r="AF7" s="11" t="s">
        <v>13</v>
      </c>
      <c r="AG7" s="12" t="s">
        <v>16</v>
      </c>
      <c r="AH7" s="11" t="s">
        <v>17</v>
      </c>
      <c r="AI7" s="11" t="s">
        <v>13</v>
      </c>
      <c r="AJ7" s="11" t="s">
        <v>14</v>
      </c>
      <c r="AK7" s="11" t="s">
        <v>15</v>
      </c>
      <c r="AL7" s="9"/>
      <c r="AM7" s="11" t="s">
        <v>11</v>
      </c>
      <c r="AN7" s="11" t="s">
        <v>12</v>
      </c>
      <c r="AO7" s="11" t="s">
        <v>13</v>
      </c>
      <c r="AP7" s="12" t="s">
        <v>16</v>
      </c>
      <c r="AQ7" s="11" t="s">
        <v>17</v>
      </c>
      <c r="AR7" s="11" t="s">
        <v>13</v>
      </c>
      <c r="AS7" s="11" t="s">
        <v>14</v>
      </c>
      <c r="AT7" s="11" t="s">
        <v>15</v>
      </c>
      <c r="AU7" s="9"/>
      <c r="AV7" s="11" t="s">
        <v>11</v>
      </c>
      <c r="AW7" s="11" t="s">
        <v>12</v>
      </c>
      <c r="AX7" s="11" t="s">
        <v>13</v>
      </c>
      <c r="AY7" s="12" t="s">
        <v>16</v>
      </c>
      <c r="AZ7" s="11" t="s">
        <v>17</v>
      </c>
      <c r="BA7" s="11" t="s">
        <v>13</v>
      </c>
      <c r="BB7" s="11" t="s">
        <v>14</v>
      </c>
      <c r="BC7" s="11" t="s">
        <v>15</v>
      </c>
      <c r="BD7" s="9"/>
      <c r="BE7" s="11" t="s">
        <v>11</v>
      </c>
      <c r="BF7" s="11" t="s">
        <v>12</v>
      </c>
      <c r="BG7" s="11" t="s">
        <v>41</v>
      </c>
      <c r="BH7" s="11" t="s">
        <v>11</v>
      </c>
      <c r="BI7" s="11" t="s">
        <v>12</v>
      </c>
      <c r="BJ7" s="11" t="s">
        <v>13</v>
      </c>
      <c r="BK7" s="12" t="s">
        <v>16</v>
      </c>
      <c r="BL7" s="11" t="s">
        <v>17</v>
      </c>
      <c r="BM7" s="11" t="s">
        <v>13</v>
      </c>
      <c r="BN7" s="11" t="s">
        <v>14</v>
      </c>
      <c r="BO7" s="11" t="s">
        <v>15</v>
      </c>
    </row>
    <row r="8" spans="2:67" x14ac:dyDescent="0.25">
      <c r="B8" s="7">
        <f>RANK(C8,C$8:C$33,0)</f>
        <v>1</v>
      </c>
      <c r="C8" s="7">
        <f>SUMIF($G$1:$BO$1,1,$G8:$BO8)</f>
        <v>685</v>
      </c>
      <c r="D8" s="10"/>
      <c r="E8" s="14" t="s">
        <v>65</v>
      </c>
      <c r="F8" s="10"/>
      <c r="G8" s="7">
        <v>155</v>
      </c>
      <c r="H8" s="7">
        <v>12</v>
      </c>
      <c r="I8" s="7">
        <v>2</v>
      </c>
      <c r="J8" s="7">
        <f>VLOOKUP(I8,'Место-баллы'!$A$3:$E$52,2,0)</f>
        <v>95</v>
      </c>
      <c r="K8" s="10"/>
      <c r="L8" s="7">
        <v>1</v>
      </c>
      <c r="M8" s="7">
        <v>14</v>
      </c>
      <c r="N8" s="15">
        <f>TIME(0,L8,M8)</f>
        <v>8.564814814814815E-4</v>
      </c>
      <c r="O8" s="7">
        <v>50</v>
      </c>
      <c r="P8" s="7">
        <f>O$2-O8</f>
        <v>0</v>
      </c>
      <c r="Q8" s="15">
        <f>N8+TIME(0,0,P8)</f>
        <v>8.564814814814815E-4</v>
      </c>
      <c r="R8" s="7">
        <f>RANK(Q8,Q$8:Q$33,1)</f>
        <v>1</v>
      </c>
      <c r="S8" s="7">
        <f>VLOOKUP(R8,'Место-баллы'!$A$3:$E$52,2,0)</f>
        <v>100</v>
      </c>
      <c r="T8" s="10"/>
      <c r="U8" s="7">
        <v>1</v>
      </c>
      <c r="V8" s="7">
        <v>29</v>
      </c>
      <c r="W8" s="15">
        <f>TIME(0,U8,V8)</f>
        <v>1.0300925925925926E-3</v>
      </c>
      <c r="X8" s="7">
        <v>50</v>
      </c>
      <c r="Y8" s="7">
        <f>X$2-X8</f>
        <v>0</v>
      </c>
      <c r="Z8" s="15">
        <f>W8+TIME(0,0,Y8)</f>
        <v>1.0300925925925926E-3</v>
      </c>
      <c r="AA8" s="7">
        <f>RANK(Z8,Z$8:Z$33,1)</f>
        <v>2</v>
      </c>
      <c r="AB8" s="7">
        <f>VLOOKUP(AA8,'Место-баллы'!$A$3:$E$52,2,0)</f>
        <v>95</v>
      </c>
      <c r="AC8" s="10"/>
      <c r="AD8" s="7">
        <v>3</v>
      </c>
      <c r="AE8" s="7">
        <v>36</v>
      </c>
      <c r="AF8" s="15">
        <f>TIME(0,AD8,AE8)</f>
        <v>2.5000000000000001E-3</v>
      </c>
      <c r="AG8" s="7">
        <v>72</v>
      </c>
      <c r="AH8" s="7">
        <f>AG$2-AG8</f>
        <v>0</v>
      </c>
      <c r="AI8" s="15">
        <f>AF8+TIME(0,0,AH8)</f>
        <v>2.5000000000000001E-3</v>
      </c>
      <c r="AJ8" s="7">
        <f>RANK(AI8,AI$8:AI$33,1)</f>
        <v>1</v>
      </c>
      <c r="AK8" s="7">
        <f>VLOOKUP(AJ8,'Место-баллы'!$A$3:$E$52,2,0)</f>
        <v>100</v>
      </c>
      <c r="AL8" s="10"/>
      <c r="AM8" s="7">
        <v>9</v>
      </c>
      <c r="AN8" s="7">
        <v>0</v>
      </c>
      <c r="AO8" s="15">
        <f>TIME(0,AM8,AN8)</f>
        <v>6.2499999999999995E-3</v>
      </c>
      <c r="AP8" s="7">
        <v>27</v>
      </c>
      <c r="AQ8" s="7">
        <f>AP$2-AP8</f>
        <v>0</v>
      </c>
      <c r="AR8" s="15">
        <f>AO8+TIME(0,0,AQ8)</f>
        <v>6.2499999999999995E-3</v>
      </c>
      <c r="AS8" s="7">
        <f>RANK(AR8,AR$8:AR$33,1)</f>
        <v>1</v>
      </c>
      <c r="AT8" s="7">
        <f>VLOOKUP(AS8,'Место-баллы'!$A$3:$E$52,2,0)</f>
        <v>100</v>
      </c>
      <c r="AU8" s="10"/>
      <c r="AV8" s="7">
        <v>9</v>
      </c>
      <c r="AW8" s="7">
        <v>5</v>
      </c>
      <c r="AX8" s="15">
        <f>TIME(0,AV8,AW8)</f>
        <v>6.3078703703703708E-3</v>
      </c>
      <c r="AY8" s="7">
        <f>140+119</f>
        <v>259</v>
      </c>
      <c r="AZ8" s="7">
        <f>AY$2-AY8</f>
        <v>31</v>
      </c>
      <c r="BA8" s="15">
        <f>AX8+TIME(0,0,AZ8)</f>
        <v>6.6666666666666671E-3</v>
      </c>
      <c r="BB8" s="7">
        <f>RANK(BA8,BA$8:BA$33,1)</f>
        <v>1</v>
      </c>
      <c r="BC8" s="7">
        <f>VLOOKUP(BB8,'Место-баллы'!$A$3:$E$52,2,0)</f>
        <v>100</v>
      </c>
      <c r="BD8" s="10"/>
      <c r="BE8" s="7">
        <v>3</v>
      </c>
      <c r="BF8" s="7">
        <v>47</v>
      </c>
      <c r="BG8" s="15">
        <f>TIME(0,BE8,BF8)</f>
        <v>2.627314814814815E-3</v>
      </c>
      <c r="BH8" s="7">
        <v>5</v>
      </c>
      <c r="BI8" s="7">
        <v>10</v>
      </c>
      <c r="BJ8" s="15">
        <f>TIME(0,BH8,BI8)</f>
        <v>3.5879629629629629E-3</v>
      </c>
      <c r="BK8" s="7">
        <v>802</v>
      </c>
      <c r="BL8" s="7">
        <f>BK$2-BK8</f>
        <v>0</v>
      </c>
      <c r="BM8" s="15">
        <f>BJ8+TIME(0,0,BL8)</f>
        <v>3.5879629629629629E-3</v>
      </c>
      <c r="BN8" s="7">
        <f>RANK(BM8,BM$8:BM$33,1)</f>
        <v>2</v>
      </c>
      <c r="BO8" s="7">
        <f>VLOOKUP(BN8,'Место-баллы'!$A$3:$E$52,2,0)</f>
        <v>95</v>
      </c>
    </row>
    <row r="9" spans="2:67" x14ac:dyDescent="0.25">
      <c r="B9" s="7">
        <f>RANK(C9,C$8:C$33,0)</f>
        <v>2</v>
      </c>
      <c r="C9" s="7">
        <f>SUMIF($G$1:$BO$1,1,$G9:$BO9)</f>
        <v>565</v>
      </c>
      <c r="D9" s="10"/>
      <c r="E9" s="14" t="s">
        <v>61</v>
      </c>
      <c r="F9" s="10"/>
      <c r="G9" s="7">
        <v>155</v>
      </c>
      <c r="H9" s="7">
        <v>14</v>
      </c>
      <c r="I9" s="7">
        <f>RANK(G9,G$8:G$33,0)</f>
        <v>1</v>
      </c>
      <c r="J9" s="7">
        <f>VLOOKUP(I9,'Место-баллы'!$A$3:$E$52,2,0)</f>
        <v>100</v>
      </c>
      <c r="K9" s="10"/>
      <c r="L9" s="7">
        <v>1</v>
      </c>
      <c r="M9" s="7">
        <v>22</v>
      </c>
      <c r="N9" s="15">
        <f>TIME(0,L9,M9)</f>
        <v>9.4907407407407408E-4</v>
      </c>
      <c r="O9" s="7">
        <v>50</v>
      </c>
      <c r="P9" s="7">
        <f>O$2-O9</f>
        <v>0</v>
      </c>
      <c r="Q9" s="15">
        <f>N9+TIME(0,0,P9)</f>
        <v>9.4907407407407408E-4</v>
      </c>
      <c r="R9" s="7">
        <f>RANK(Q9,Q$8:Q$33,1)</f>
        <v>5</v>
      </c>
      <c r="S9" s="7">
        <f>VLOOKUP(R9,'Место-баллы'!$A$3:$E$52,2,0)</f>
        <v>80</v>
      </c>
      <c r="T9" s="10"/>
      <c r="U9" s="7">
        <v>1</v>
      </c>
      <c r="V9" s="7">
        <v>45</v>
      </c>
      <c r="W9" s="15">
        <f>TIME(0,U9,V9)</f>
        <v>1.2152777777777778E-3</v>
      </c>
      <c r="X9" s="7">
        <v>50</v>
      </c>
      <c r="Y9" s="7">
        <f>X$2-X9</f>
        <v>0</v>
      </c>
      <c r="Z9" s="15">
        <f>W9+TIME(0,0,Y9)</f>
        <v>1.2152777777777778E-3</v>
      </c>
      <c r="AA9" s="7">
        <f>RANK(Z9,Z$8:Z$33,1)</f>
        <v>11</v>
      </c>
      <c r="AB9" s="7">
        <f>VLOOKUP(AA9,'Место-баллы'!$A$3:$E$52,2,0)</f>
        <v>65</v>
      </c>
      <c r="AC9" s="10"/>
      <c r="AD9" s="7">
        <v>4</v>
      </c>
      <c r="AE9" s="7">
        <v>32</v>
      </c>
      <c r="AF9" s="15">
        <f>TIME(0,AD9,AE9)</f>
        <v>3.1481481481481482E-3</v>
      </c>
      <c r="AG9" s="7">
        <v>72</v>
      </c>
      <c r="AH9" s="7">
        <f>AG$2-AG9</f>
        <v>0</v>
      </c>
      <c r="AI9" s="15">
        <f>AF9+TIME(0,0,AH9)</f>
        <v>3.1481481481481482E-3</v>
      </c>
      <c r="AJ9" s="7">
        <f>RANK(AI9,AI$8:AI$33,1)</f>
        <v>6</v>
      </c>
      <c r="AK9" s="7">
        <f>VLOOKUP(AJ9,'Место-баллы'!$A$3:$E$52,2,0)</f>
        <v>75</v>
      </c>
      <c r="AL9" s="10"/>
      <c r="AM9" s="7">
        <v>11</v>
      </c>
      <c r="AN9" s="7">
        <v>51</v>
      </c>
      <c r="AO9" s="15">
        <f>TIME(0,AM9,AN9)</f>
        <v>8.2291666666666659E-3</v>
      </c>
      <c r="AP9" s="7">
        <v>27</v>
      </c>
      <c r="AQ9" s="7">
        <f>AP$2-AP9</f>
        <v>0</v>
      </c>
      <c r="AR9" s="15">
        <f>AO9+TIME(0,0,AQ9)</f>
        <v>8.2291666666666659E-3</v>
      </c>
      <c r="AS9" s="7">
        <f>RANK(AR9,AR$8:AR$33,1)</f>
        <v>5</v>
      </c>
      <c r="AT9" s="7">
        <f>VLOOKUP(AS9,'Место-баллы'!$A$3:$E$52,2,0)</f>
        <v>80</v>
      </c>
      <c r="AU9" s="10"/>
      <c r="AV9" s="7">
        <v>9</v>
      </c>
      <c r="AW9" s="7">
        <v>5</v>
      </c>
      <c r="AX9" s="15">
        <f>TIME(0,AV9,AW9)</f>
        <v>6.3078703703703708E-3</v>
      </c>
      <c r="AY9" s="7">
        <f>140+77</f>
        <v>217</v>
      </c>
      <c r="AZ9" s="7">
        <f>AY$2-AY9</f>
        <v>73</v>
      </c>
      <c r="BA9" s="15">
        <f>AX9+TIME(0,0,AZ9)</f>
        <v>7.1527777777777779E-3</v>
      </c>
      <c r="BB9" s="7">
        <f>RANK(BA9,BA$8:BA$33,1)</f>
        <v>4</v>
      </c>
      <c r="BC9" s="7">
        <f>VLOOKUP(BB9,'Место-баллы'!$A$3:$E$52,2,0)</f>
        <v>85</v>
      </c>
      <c r="BD9" s="10"/>
      <c r="BE9" s="7">
        <v>4</v>
      </c>
      <c r="BF9" s="7">
        <v>2</v>
      </c>
      <c r="BG9" s="15">
        <f>TIME(0,BE9,BF9)</f>
        <v>2.8009259259259259E-3</v>
      </c>
      <c r="BH9" s="7">
        <v>5</v>
      </c>
      <c r="BI9" s="7">
        <v>17</v>
      </c>
      <c r="BJ9" s="15">
        <f>TIME(0,BH9,BI9)</f>
        <v>3.6689814814814814E-3</v>
      </c>
      <c r="BK9" s="7">
        <v>802</v>
      </c>
      <c r="BL9" s="7">
        <f>BK$2-BK9</f>
        <v>0</v>
      </c>
      <c r="BM9" s="15">
        <f>BJ9+TIME(0,0,BL9)</f>
        <v>3.6689814814814814E-3</v>
      </c>
      <c r="BN9" s="7">
        <f>RANK(BM9,BM$8:BM$33,1)</f>
        <v>5</v>
      </c>
      <c r="BO9" s="7">
        <f>VLOOKUP(BN9,'Место-баллы'!$A$3:$E$52,2,0)</f>
        <v>80</v>
      </c>
    </row>
    <row r="10" spans="2:67" x14ac:dyDescent="0.25">
      <c r="B10" s="7">
        <f>RANK(C10,C$8:C$33,0)</f>
        <v>3</v>
      </c>
      <c r="C10" s="7">
        <f>SUMIF($G$1:$BO$1,1,$G10:$BO10)</f>
        <v>564</v>
      </c>
      <c r="D10" s="10"/>
      <c r="E10" s="14" t="s">
        <v>45</v>
      </c>
      <c r="F10" s="10"/>
      <c r="G10" s="7">
        <v>150</v>
      </c>
      <c r="H10" s="7">
        <v>18</v>
      </c>
      <c r="I10" s="7">
        <f>RANK(G10,G$8:G$33,0)</f>
        <v>6</v>
      </c>
      <c r="J10" s="7">
        <f>VLOOKUP(I10,'Место-баллы'!$A$3:$E$52,2,0)</f>
        <v>75</v>
      </c>
      <c r="K10" s="10"/>
      <c r="L10" s="7">
        <v>1</v>
      </c>
      <c r="M10" s="7">
        <v>25</v>
      </c>
      <c r="N10" s="15">
        <f>TIME(0,L10,M10)</f>
        <v>9.8379629629629642E-4</v>
      </c>
      <c r="O10" s="7">
        <v>50</v>
      </c>
      <c r="P10" s="7">
        <f>O$2-O10</f>
        <v>0</v>
      </c>
      <c r="Q10" s="15">
        <f>N10+TIME(0,0,P10)</f>
        <v>9.8379629629629642E-4</v>
      </c>
      <c r="R10" s="7">
        <f>RANK(Q10,Q$8:Q$33,1)</f>
        <v>8</v>
      </c>
      <c r="S10" s="7">
        <f>VLOOKUP(R10,'Место-баллы'!$A$3:$E$52,2,0)</f>
        <v>71</v>
      </c>
      <c r="T10" s="10"/>
      <c r="U10" s="7">
        <v>1</v>
      </c>
      <c r="V10" s="7">
        <v>24</v>
      </c>
      <c r="W10" s="15">
        <f>TIME(0,U10,V10)</f>
        <v>9.7222222222222209E-4</v>
      </c>
      <c r="X10" s="7">
        <v>50</v>
      </c>
      <c r="Y10" s="7">
        <f>X$2-X10</f>
        <v>0</v>
      </c>
      <c r="Z10" s="15">
        <f>W10+TIME(0,0,Y10)</f>
        <v>9.7222222222222209E-4</v>
      </c>
      <c r="AA10" s="7">
        <f>RANK(Z10,Z$8:Z$33,1)</f>
        <v>1</v>
      </c>
      <c r="AB10" s="7">
        <f>VLOOKUP(AA10,'Место-баллы'!$A$3:$E$52,2,0)</f>
        <v>100</v>
      </c>
      <c r="AC10" s="10"/>
      <c r="AD10" s="7">
        <v>5</v>
      </c>
      <c r="AE10" s="7">
        <v>3</v>
      </c>
      <c r="AF10" s="15">
        <f>TIME(0,AD10,AE10)</f>
        <v>3.5069444444444445E-3</v>
      </c>
      <c r="AG10" s="7">
        <v>72</v>
      </c>
      <c r="AH10" s="7">
        <f>AG$2-AG10</f>
        <v>0</v>
      </c>
      <c r="AI10" s="15">
        <f>AF10+TIME(0,0,AH10)</f>
        <v>3.5069444444444445E-3</v>
      </c>
      <c r="AJ10" s="7">
        <f>RANK(AI10,AI$8:AI$33,1)</f>
        <v>11</v>
      </c>
      <c r="AK10" s="7">
        <f>VLOOKUP(AJ10,'Место-баллы'!$A$3:$E$52,2,0)</f>
        <v>65</v>
      </c>
      <c r="AL10" s="10"/>
      <c r="AM10" s="7">
        <v>12</v>
      </c>
      <c r="AN10" s="7">
        <v>5</v>
      </c>
      <c r="AO10" s="15">
        <f>TIME(0,AM10,AN10)</f>
        <v>8.3912037037037045E-3</v>
      </c>
      <c r="AP10" s="7">
        <v>25</v>
      </c>
      <c r="AQ10" s="7">
        <f>AP$2-AP10</f>
        <v>2</v>
      </c>
      <c r="AR10" s="15">
        <f>AO10+TIME(0,0,AQ10)</f>
        <v>8.4143518518518534E-3</v>
      </c>
      <c r="AS10" s="7">
        <f>RANK(AR10,AR$8:AR$33,1)</f>
        <v>7</v>
      </c>
      <c r="AT10" s="7">
        <f>VLOOKUP(AS10,'Место-баллы'!$A$3:$E$52,2,0)</f>
        <v>73</v>
      </c>
      <c r="AU10" s="10"/>
      <c r="AV10" s="7">
        <v>9</v>
      </c>
      <c r="AW10" s="7">
        <v>5</v>
      </c>
      <c r="AX10" s="15">
        <f>TIME(0,AV10,AW10)</f>
        <v>6.3078703703703708E-3</v>
      </c>
      <c r="AY10" s="7">
        <f>140+95</f>
        <v>235</v>
      </c>
      <c r="AZ10" s="7">
        <f>AY$2-AY10</f>
        <v>55</v>
      </c>
      <c r="BA10" s="15">
        <f>AX10+TIME(0,0,AZ10)</f>
        <v>6.9444444444444449E-3</v>
      </c>
      <c r="BB10" s="7">
        <f>RANK(BA10,BA$8:BA$33,1)</f>
        <v>3</v>
      </c>
      <c r="BC10" s="7">
        <f>VLOOKUP(BB10,'Место-баллы'!$A$3:$E$52,2,0)</f>
        <v>90</v>
      </c>
      <c r="BD10" s="10"/>
      <c r="BE10" s="7">
        <v>3</v>
      </c>
      <c r="BF10" s="7">
        <v>53</v>
      </c>
      <c r="BG10" s="15">
        <f>TIME(0,BE10,BF10)</f>
        <v>2.6967592592592594E-3</v>
      </c>
      <c r="BH10" s="7">
        <v>5</v>
      </c>
      <c r="BI10" s="7">
        <v>14</v>
      </c>
      <c r="BJ10" s="15">
        <f>TIME(0,BH10,BI10)</f>
        <v>3.6342592592592594E-3</v>
      </c>
      <c r="BK10" s="7">
        <v>802</v>
      </c>
      <c r="BL10" s="7">
        <f>BK$2-BK10</f>
        <v>0</v>
      </c>
      <c r="BM10" s="15">
        <f>BJ10+TIME(0,0,BL10)</f>
        <v>3.6342592592592594E-3</v>
      </c>
      <c r="BN10" s="7">
        <f>RANK(BM10,BM$8:BM$33,1)</f>
        <v>3</v>
      </c>
      <c r="BO10" s="7">
        <f>VLOOKUP(BN10,'Место-баллы'!$A$3:$E$52,2,0)</f>
        <v>90</v>
      </c>
    </row>
    <row r="11" spans="2:67" x14ac:dyDescent="0.25">
      <c r="B11" s="7">
        <f>RANK(C11,C$8:C$33,0)</f>
        <v>4</v>
      </c>
      <c r="C11" s="7">
        <f>SUMIF($G$1:$BO$1,1,$G11:$BO11)</f>
        <v>554</v>
      </c>
      <c r="D11" s="10"/>
      <c r="E11" s="14" t="s">
        <v>35</v>
      </c>
      <c r="F11" s="10"/>
      <c r="G11" s="7">
        <v>155</v>
      </c>
      <c r="H11" s="7">
        <v>12</v>
      </c>
      <c r="I11" s="7">
        <v>2</v>
      </c>
      <c r="J11" s="7">
        <f>VLOOKUP(I11,'Место-баллы'!$A$3:$E$52,2,0)</f>
        <v>95</v>
      </c>
      <c r="K11" s="10"/>
      <c r="L11" s="7">
        <v>1</v>
      </c>
      <c r="M11" s="7">
        <v>17</v>
      </c>
      <c r="N11" s="15">
        <f>TIME(0,L11,M11)</f>
        <v>8.9120370370370362E-4</v>
      </c>
      <c r="O11" s="7">
        <v>50</v>
      </c>
      <c r="P11" s="7">
        <f>O$2-O11</f>
        <v>0</v>
      </c>
      <c r="Q11" s="15">
        <f>N11+TIME(0,0,P11)</f>
        <v>8.9120370370370362E-4</v>
      </c>
      <c r="R11" s="7">
        <f>RANK(Q11,Q$8:Q$33,1)</f>
        <v>2</v>
      </c>
      <c r="S11" s="7">
        <f>VLOOKUP(R11,'Место-баллы'!$A$3:$E$52,2,0)</f>
        <v>95</v>
      </c>
      <c r="T11" s="10"/>
      <c r="U11" s="7">
        <v>1</v>
      </c>
      <c r="V11" s="7">
        <v>35</v>
      </c>
      <c r="W11" s="15">
        <f>TIME(0,U11,V11)</f>
        <v>1.0995370370370371E-3</v>
      </c>
      <c r="X11" s="7">
        <v>50</v>
      </c>
      <c r="Y11" s="7">
        <f>X$2-X11</f>
        <v>0</v>
      </c>
      <c r="Z11" s="15">
        <f>W11+TIME(0,0,Y11)</f>
        <v>1.0995370370370371E-3</v>
      </c>
      <c r="AA11" s="7">
        <f>RANK(Z11,Z$8:Z$33,1)</f>
        <v>5</v>
      </c>
      <c r="AB11" s="7">
        <f>VLOOKUP(AA11,'Место-баллы'!$A$3:$E$52,2,0)</f>
        <v>80</v>
      </c>
      <c r="AC11" s="10"/>
      <c r="AD11" s="7">
        <v>3</v>
      </c>
      <c r="AE11" s="7">
        <v>42</v>
      </c>
      <c r="AF11" s="15">
        <f>TIME(0,AD11,AE11)</f>
        <v>2.5694444444444445E-3</v>
      </c>
      <c r="AG11" s="7">
        <v>72</v>
      </c>
      <c r="AH11" s="7">
        <f>AG$2-AG11</f>
        <v>0</v>
      </c>
      <c r="AI11" s="15">
        <f>AF11+TIME(0,0,AH11)</f>
        <v>2.5694444444444445E-3</v>
      </c>
      <c r="AJ11" s="7">
        <f>RANK(AI11,AI$8:AI$33,1)</f>
        <v>2</v>
      </c>
      <c r="AK11" s="7">
        <f>VLOOKUP(AJ11,'Место-баллы'!$A$3:$E$52,2,0)</f>
        <v>95</v>
      </c>
      <c r="AL11" s="10"/>
      <c r="AM11" s="7">
        <v>12</v>
      </c>
      <c r="AN11" s="7">
        <v>5</v>
      </c>
      <c r="AO11" s="15">
        <f>TIME(0,AM11,AN11)</f>
        <v>8.3912037037037045E-3</v>
      </c>
      <c r="AP11" s="7">
        <v>17</v>
      </c>
      <c r="AQ11" s="7">
        <f>AP$2-AP11</f>
        <v>10</v>
      </c>
      <c r="AR11" s="15">
        <f>AO11+TIME(0,0,AQ11)</f>
        <v>8.5069444444444454E-3</v>
      </c>
      <c r="AS11" s="7">
        <f>RANK(AR11,AR$8:AR$33,1)</f>
        <v>17</v>
      </c>
      <c r="AT11" s="7">
        <f>VLOOKUP(AS11,'Место-баллы'!$A$3:$E$52,2,0)</f>
        <v>53</v>
      </c>
      <c r="AU11" s="10"/>
      <c r="AV11" s="7">
        <v>9</v>
      </c>
      <c r="AW11" s="7">
        <v>5</v>
      </c>
      <c r="AX11" s="15">
        <f>TIME(0,AV11,AW11)</f>
        <v>6.3078703703703708E-3</v>
      </c>
      <c r="AY11" s="7">
        <v>137</v>
      </c>
      <c r="AZ11" s="7">
        <f>AY$2-AY11</f>
        <v>153</v>
      </c>
      <c r="BA11" s="15">
        <f>AX11+TIME(0,0,AZ11)</f>
        <v>8.0787037037037043E-3</v>
      </c>
      <c r="BB11" s="7">
        <f>RANK(BA11,BA$8:BA$33,1)</f>
        <v>8</v>
      </c>
      <c r="BC11" s="7">
        <f>VLOOKUP(BB11,'Место-баллы'!$A$3:$E$52,2,0)</f>
        <v>71</v>
      </c>
      <c r="BD11" s="10"/>
      <c r="BE11" s="7">
        <v>4</v>
      </c>
      <c r="BF11" s="7">
        <v>8</v>
      </c>
      <c r="BG11" s="15">
        <f>TIME(0,BE11,BF11)</f>
        <v>2.8703703703703708E-3</v>
      </c>
      <c r="BH11" s="7">
        <v>5</v>
      </c>
      <c r="BI11" s="7">
        <v>32</v>
      </c>
      <c r="BJ11" s="15">
        <f>TIME(0,BH11,BI11)</f>
        <v>3.8425925925925923E-3</v>
      </c>
      <c r="BK11" s="7">
        <v>802</v>
      </c>
      <c r="BL11" s="7">
        <f>BK$2-BK11</f>
        <v>0</v>
      </c>
      <c r="BM11" s="15">
        <f>BJ11+TIME(0,0,BL11)</f>
        <v>3.8425925925925923E-3</v>
      </c>
      <c r="BN11" s="7">
        <f>RANK(BM11,BM$8:BM$33,1)</f>
        <v>11</v>
      </c>
      <c r="BO11" s="7">
        <f>VLOOKUP(BN11,'Место-баллы'!$A$3:$E$52,2,0)</f>
        <v>65</v>
      </c>
    </row>
    <row r="12" spans="2:67" x14ac:dyDescent="0.25">
      <c r="B12" s="7">
        <f>RANK(C12,C$8:C$33,0)</f>
        <v>5</v>
      </c>
      <c r="C12" s="7">
        <f>SUMIF($G$1:$BO$1,1,$G12:$BO12)</f>
        <v>553</v>
      </c>
      <c r="D12" s="10"/>
      <c r="E12" s="14" t="s">
        <v>22</v>
      </c>
      <c r="F12" s="10"/>
      <c r="G12" s="7">
        <v>145</v>
      </c>
      <c r="H12" s="7">
        <v>7</v>
      </c>
      <c r="I12" s="7">
        <v>9</v>
      </c>
      <c r="J12" s="7">
        <f>VLOOKUP(I12,'Место-баллы'!$A$3:$E$52,2,0)</f>
        <v>69</v>
      </c>
      <c r="K12" s="10"/>
      <c r="L12" s="7">
        <v>1</v>
      </c>
      <c r="M12" s="7">
        <v>24</v>
      </c>
      <c r="N12" s="15">
        <f>TIME(0,L12,M12)</f>
        <v>9.7222222222222209E-4</v>
      </c>
      <c r="O12" s="7">
        <v>50</v>
      </c>
      <c r="P12" s="7">
        <f>O$2-O12</f>
        <v>0</v>
      </c>
      <c r="Q12" s="15">
        <f>N12+TIME(0,0,P12)</f>
        <v>9.7222222222222209E-4</v>
      </c>
      <c r="R12" s="7">
        <f>RANK(Q12,Q$8:Q$33,1)</f>
        <v>6</v>
      </c>
      <c r="S12" s="7">
        <f>VLOOKUP(R12,'Место-баллы'!$A$3:$E$52,2,0)</f>
        <v>75</v>
      </c>
      <c r="T12" s="10"/>
      <c r="U12" s="7">
        <v>1</v>
      </c>
      <c r="V12" s="7">
        <v>41</v>
      </c>
      <c r="W12" s="15">
        <f>TIME(0,U12,V12)</f>
        <v>1.1689814814814816E-3</v>
      </c>
      <c r="X12" s="7">
        <v>50</v>
      </c>
      <c r="Y12" s="7">
        <f>X$2-X12</f>
        <v>0</v>
      </c>
      <c r="Z12" s="15">
        <f>W12+TIME(0,0,Y12)</f>
        <v>1.1689814814814816E-3</v>
      </c>
      <c r="AA12" s="7">
        <f>RANK(Z12,Z$8:Z$33,1)</f>
        <v>8</v>
      </c>
      <c r="AB12" s="7">
        <f>VLOOKUP(AA12,'Место-баллы'!$A$3:$E$52,2,0)</f>
        <v>71</v>
      </c>
      <c r="AC12" s="10"/>
      <c r="AD12" s="7">
        <v>3</v>
      </c>
      <c r="AE12" s="7">
        <v>54</v>
      </c>
      <c r="AF12" s="15">
        <f>TIME(0,AD12,AE12)</f>
        <v>2.7083333333333334E-3</v>
      </c>
      <c r="AG12" s="7">
        <v>72</v>
      </c>
      <c r="AH12" s="7">
        <f>AG$2-AG12</f>
        <v>0</v>
      </c>
      <c r="AI12" s="15">
        <f>AF12+TIME(0,0,AH12)</f>
        <v>2.7083333333333334E-3</v>
      </c>
      <c r="AJ12" s="7">
        <f>RANK(AI12,AI$8:AI$33,1)</f>
        <v>3</v>
      </c>
      <c r="AK12" s="7">
        <f>VLOOKUP(AJ12,'Место-баллы'!$A$3:$E$52,2,0)</f>
        <v>90</v>
      </c>
      <c r="AL12" s="10"/>
      <c r="AM12" s="7">
        <v>9</v>
      </c>
      <c r="AN12" s="7">
        <v>13</v>
      </c>
      <c r="AO12" s="15">
        <f>TIME(0,AM12,AN12)</f>
        <v>6.4004629629629628E-3</v>
      </c>
      <c r="AP12" s="7">
        <v>27</v>
      </c>
      <c r="AQ12" s="7">
        <f>AP$2-AP12</f>
        <v>0</v>
      </c>
      <c r="AR12" s="15">
        <f>AO12+TIME(0,0,AQ12)</f>
        <v>6.4004629629629628E-3</v>
      </c>
      <c r="AS12" s="7">
        <f>RANK(AR12,AR$8:AR$33,1)</f>
        <v>2</v>
      </c>
      <c r="AT12" s="7">
        <f>VLOOKUP(AS12,'Место-баллы'!$A$3:$E$52,2,0)</f>
        <v>95</v>
      </c>
      <c r="AU12" s="10"/>
      <c r="AV12" s="7">
        <v>9</v>
      </c>
      <c r="AW12" s="7">
        <v>5</v>
      </c>
      <c r="AX12" s="15">
        <f>TIME(0,AV12,AW12)</f>
        <v>6.3078703703703708E-3</v>
      </c>
      <c r="AY12" s="7">
        <v>200</v>
      </c>
      <c r="AZ12" s="7">
        <f>AY$2-AY12</f>
        <v>90</v>
      </c>
      <c r="BA12" s="15">
        <f>AX12+TIME(0,0,AZ12)</f>
        <v>7.3495370370370372E-3</v>
      </c>
      <c r="BB12" s="7">
        <f>RANK(BA12,BA$8:BA$33,1)</f>
        <v>5</v>
      </c>
      <c r="BC12" s="7">
        <f>VLOOKUP(BB12,'Место-баллы'!$A$3:$E$52,2,0)</f>
        <v>80</v>
      </c>
      <c r="BD12" s="10"/>
      <c r="BE12" s="7">
        <v>3</v>
      </c>
      <c r="BF12" s="7">
        <v>59</v>
      </c>
      <c r="BG12" s="15">
        <f>TIME(0,BE12,BF12)</f>
        <v>2.7662037037037034E-3</v>
      </c>
      <c r="BH12" s="7">
        <v>5</v>
      </c>
      <c r="BI12" s="7">
        <v>20</v>
      </c>
      <c r="BJ12" s="15">
        <f>TIME(0,BH12,BI12)</f>
        <v>3.7037037037037034E-3</v>
      </c>
      <c r="BK12" s="7">
        <v>802</v>
      </c>
      <c r="BL12" s="7">
        <f>BK$2-BK12</f>
        <v>0</v>
      </c>
      <c r="BM12" s="15">
        <f>BJ12+TIME(0,0,BL12)</f>
        <v>3.7037037037037034E-3</v>
      </c>
      <c r="BN12" s="7">
        <v>7</v>
      </c>
      <c r="BO12" s="7">
        <f>VLOOKUP(BN12,'Место-баллы'!$A$3:$E$52,2,0)</f>
        <v>73</v>
      </c>
    </row>
    <row r="13" spans="2:67" x14ac:dyDescent="0.25">
      <c r="B13" s="7">
        <f>RANK(C13,C$8:C$33,0)</f>
        <v>6</v>
      </c>
      <c r="C13" s="7">
        <f>SUMIF($G$1:$BO$1,1,$G13:$BO13)</f>
        <v>516</v>
      </c>
      <c r="D13" s="10"/>
      <c r="E13" s="14" t="s">
        <v>34</v>
      </c>
      <c r="F13" s="10"/>
      <c r="G13" s="7">
        <v>150</v>
      </c>
      <c r="H13" s="7">
        <v>9</v>
      </c>
      <c r="I13" s="7">
        <v>7</v>
      </c>
      <c r="J13" s="7">
        <f>VLOOKUP(I13,'Место-баллы'!$A$3:$E$52,2,0)</f>
        <v>73</v>
      </c>
      <c r="K13" s="10"/>
      <c r="L13" s="7">
        <v>1</v>
      </c>
      <c r="M13" s="7">
        <v>21</v>
      </c>
      <c r="N13" s="15">
        <f>TIME(0,L13,M13)</f>
        <v>9.3750000000000007E-4</v>
      </c>
      <c r="O13" s="7">
        <v>50</v>
      </c>
      <c r="P13" s="7">
        <f>O$2-O13</f>
        <v>0</v>
      </c>
      <c r="Q13" s="15">
        <f>N13+TIME(0,0,P13)</f>
        <v>9.3750000000000007E-4</v>
      </c>
      <c r="R13" s="7">
        <f>RANK(Q13,Q$8:Q$33,1)</f>
        <v>3</v>
      </c>
      <c r="S13" s="7">
        <f>VLOOKUP(R13,'Место-баллы'!$A$3:$E$52,2,0)</f>
        <v>90</v>
      </c>
      <c r="T13" s="10"/>
      <c r="U13" s="7">
        <v>1</v>
      </c>
      <c r="V13" s="7">
        <v>30</v>
      </c>
      <c r="W13" s="15">
        <f>TIME(0,U13,V13)</f>
        <v>1.0416666666666667E-3</v>
      </c>
      <c r="X13" s="7">
        <v>50</v>
      </c>
      <c r="Y13" s="7">
        <f>X$2-X13</f>
        <v>0</v>
      </c>
      <c r="Z13" s="15">
        <f>W13+TIME(0,0,Y13)</f>
        <v>1.0416666666666667E-3</v>
      </c>
      <c r="AA13" s="7">
        <f>RANK(Z13,Z$8:Z$33,1)</f>
        <v>3</v>
      </c>
      <c r="AB13" s="7">
        <f>VLOOKUP(AA13,'Место-баллы'!$A$3:$E$52,2,0)</f>
        <v>90</v>
      </c>
      <c r="AC13" s="10"/>
      <c r="AD13" s="7">
        <v>5</v>
      </c>
      <c r="AE13" s="7">
        <v>59</v>
      </c>
      <c r="AF13" s="15">
        <f>TIME(0,AD13,AE13)</f>
        <v>4.155092592592593E-3</v>
      </c>
      <c r="AG13" s="7">
        <v>72</v>
      </c>
      <c r="AH13" s="7">
        <f>AG$2-AG13</f>
        <v>0</v>
      </c>
      <c r="AI13" s="15">
        <f>AF13+TIME(0,0,AH13)</f>
        <v>4.155092592592593E-3</v>
      </c>
      <c r="AJ13" s="7">
        <f>RANK(AI13,AI$8:AI$33,1)</f>
        <v>15</v>
      </c>
      <c r="AK13" s="7">
        <f>VLOOKUP(AJ13,'Место-баллы'!$A$3:$E$52,2,0)</f>
        <v>57</v>
      </c>
      <c r="AL13" s="10"/>
      <c r="AM13" s="7">
        <v>12</v>
      </c>
      <c r="AN13" s="7">
        <v>5</v>
      </c>
      <c r="AO13" s="15">
        <f>TIME(0,AM13,AN13)</f>
        <v>8.3912037037037045E-3</v>
      </c>
      <c r="AP13" s="7">
        <v>11</v>
      </c>
      <c r="AQ13" s="7">
        <f>AP$2-AP13</f>
        <v>16</v>
      </c>
      <c r="AR13" s="15">
        <f>AO13+TIME(0,0,AQ13)</f>
        <v>8.5763888888888903E-3</v>
      </c>
      <c r="AS13" s="7">
        <f>RANK(AR13,AR$8:AR$33,1)</f>
        <v>19</v>
      </c>
      <c r="AT13" s="7">
        <f>VLOOKUP(AS13,'Место-баллы'!$A$3:$E$52,2,0)</f>
        <v>49</v>
      </c>
      <c r="AU13" s="10"/>
      <c r="AV13" s="7">
        <v>9</v>
      </c>
      <c r="AW13" s="7">
        <v>5</v>
      </c>
      <c r="AX13" s="15">
        <f>TIME(0,AV13,AW13)</f>
        <v>6.3078703703703708E-3</v>
      </c>
      <c r="AY13" s="7">
        <v>125</v>
      </c>
      <c r="AZ13" s="7">
        <f>AY$2-AY13</f>
        <v>165</v>
      </c>
      <c r="BA13" s="15">
        <f>AX13+TIME(0,0,AZ13)</f>
        <v>8.2175925925925923E-3</v>
      </c>
      <c r="BB13" s="7">
        <f>RANK(BA13,BA$8:BA$33,1)</f>
        <v>15</v>
      </c>
      <c r="BC13" s="7">
        <f>VLOOKUP(BB13,'Место-баллы'!$A$3:$E$52,2,0)</f>
        <v>57</v>
      </c>
      <c r="BD13" s="10"/>
      <c r="BE13" s="7">
        <v>3</v>
      </c>
      <c r="BF13" s="7">
        <v>50</v>
      </c>
      <c r="BG13" s="15">
        <f>TIME(0,BE13,BF13)</f>
        <v>2.6620370370370374E-3</v>
      </c>
      <c r="BH13" s="7">
        <v>5</v>
      </c>
      <c r="BI13" s="7">
        <v>5</v>
      </c>
      <c r="BJ13" s="15">
        <f>TIME(0,BH13,BI13)</f>
        <v>3.530092592592592E-3</v>
      </c>
      <c r="BK13" s="7">
        <v>802</v>
      </c>
      <c r="BL13" s="7">
        <f>BK$2-BK13</f>
        <v>0</v>
      </c>
      <c r="BM13" s="15">
        <f>BJ13+TIME(0,0,BL13)</f>
        <v>3.530092592592592E-3</v>
      </c>
      <c r="BN13" s="7">
        <f>RANK(BM13,BM$8:BM$33,1)</f>
        <v>1</v>
      </c>
      <c r="BO13" s="7">
        <f>VLOOKUP(BN13,'Место-баллы'!$A$3:$E$52,2,0)</f>
        <v>100</v>
      </c>
    </row>
    <row r="14" spans="2:67" x14ac:dyDescent="0.25">
      <c r="B14" s="7">
        <f>RANK(C14,C$8:C$33,0)</f>
        <v>7</v>
      </c>
      <c r="C14" s="7">
        <f>SUMIF($G$1:$BO$1,1,$G14:$BO14)</f>
        <v>499</v>
      </c>
      <c r="D14" s="10"/>
      <c r="E14" s="14" t="s">
        <v>57</v>
      </c>
      <c r="F14" s="10"/>
      <c r="G14" s="7">
        <v>145</v>
      </c>
      <c r="H14" s="7">
        <v>0</v>
      </c>
      <c r="I14" s="7">
        <v>10</v>
      </c>
      <c r="J14" s="7">
        <f>VLOOKUP(I14,'Место-баллы'!$A$3:$E$52,2,0)</f>
        <v>67</v>
      </c>
      <c r="K14" s="10"/>
      <c r="L14" s="7">
        <v>1</v>
      </c>
      <c r="M14" s="7">
        <v>39</v>
      </c>
      <c r="N14" s="15">
        <f>TIME(0,L14,M14)</f>
        <v>1.1458333333333333E-3</v>
      </c>
      <c r="O14" s="7">
        <v>50</v>
      </c>
      <c r="P14" s="7">
        <f>O$2-O14</f>
        <v>0</v>
      </c>
      <c r="Q14" s="15">
        <f>N14+TIME(0,0,P14)</f>
        <v>1.1458333333333333E-3</v>
      </c>
      <c r="R14" s="7">
        <f>RANK(Q14,Q$8:Q$33,1)</f>
        <v>19</v>
      </c>
      <c r="S14" s="7">
        <f>VLOOKUP(R14,'Место-баллы'!$A$3:$E$52,2,0)</f>
        <v>49</v>
      </c>
      <c r="T14" s="10"/>
      <c r="U14" s="7">
        <v>1</v>
      </c>
      <c r="V14" s="7">
        <v>51</v>
      </c>
      <c r="W14" s="15">
        <f>TIME(0,U14,V14)</f>
        <v>1.2847222222222223E-3</v>
      </c>
      <c r="X14" s="7">
        <v>50</v>
      </c>
      <c r="Y14" s="7">
        <f>X$2-X14</f>
        <v>0</v>
      </c>
      <c r="Z14" s="15">
        <f>W14+TIME(0,0,Y14)</f>
        <v>1.2847222222222223E-3</v>
      </c>
      <c r="AA14" s="7">
        <f>RANK(Z14,Z$8:Z$33,1)</f>
        <v>16</v>
      </c>
      <c r="AB14" s="7">
        <f>VLOOKUP(AA14,'Место-баллы'!$A$3:$E$52,2,0)</f>
        <v>55</v>
      </c>
      <c r="AC14" s="10"/>
      <c r="AD14" s="7">
        <v>4</v>
      </c>
      <c r="AE14" s="7">
        <v>21</v>
      </c>
      <c r="AF14" s="15">
        <f>TIME(0,AD14,AE14)</f>
        <v>3.0208333333333333E-3</v>
      </c>
      <c r="AG14" s="7">
        <v>72</v>
      </c>
      <c r="AH14" s="7">
        <f>AG$2-AG14</f>
        <v>0</v>
      </c>
      <c r="AI14" s="15">
        <f>AF14+TIME(0,0,AH14)</f>
        <v>3.0208333333333333E-3</v>
      </c>
      <c r="AJ14" s="7">
        <f>RANK(AI14,AI$8:AI$33,1)</f>
        <v>5</v>
      </c>
      <c r="AK14" s="7">
        <f>VLOOKUP(AJ14,'Место-баллы'!$A$3:$E$52,2,0)</f>
        <v>80</v>
      </c>
      <c r="AL14" s="10"/>
      <c r="AM14" s="7">
        <v>10</v>
      </c>
      <c r="AN14" s="7">
        <v>56</v>
      </c>
      <c r="AO14" s="15">
        <f>TIME(0,AM14,AN14)</f>
        <v>7.5925925925925926E-3</v>
      </c>
      <c r="AP14" s="7">
        <v>27</v>
      </c>
      <c r="AQ14" s="7">
        <f>AP$2-AP14</f>
        <v>0</v>
      </c>
      <c r="AR14" s="15">
        <f>AO14+TIME(0,0,AQ14)</f>
        <v>7.5925925925925926E-3</v>
      </c>
      <c r="AS14" s="7">
        <f>RANK(AR14,AR$8:AR$33,1)</f>
        <v>3</v>
      </c>
      <c r="AT14" s="7">
        <f>VLOOKUP(AS14,'Место-баллы'!$A$3:$E$52,2,0)</f>
        <v>90</v>
      </c>
      <c r="AU14" s="10"/>
      <c r="AV14" s="7">
        <v>9</v>
      </c>
      <c r="AW14" s="7">
        <v>5</v>
      </c>
      <c r="AX14" s="15">
        <f>TIME(0,AV14,AW14)</f>
        <v>6.3078703703703708E-3</v>
      </c>
      <c r="AY14" s="7">
        <f>140+102</f>
        <v>242</v>
      </c>
      <c r="AZ14" s="7">
        <f>AY$2-AY14</f>
        <v>48</v>
      </c>
      <c r="BA14" s="15">
        <f>AX14+TIME(0,0,AZ14)</f>
        <v>6.8634259259259265E-3</v>
      </c>
      <c r="BB14" s="7">
        <f>RANK(BA14,BA$8:BA$33,1)</f>
        <v>2</v>
      </c>
      <c r="BC14" s="7">
        <f>VLOOKUP(BB14,'Место-баллы'!$A$3:$E$52,2,0)</f>
        <v>95</v>
      </c>
      <c r="BD14" s="10"/>
      <c r="BE14" s="7">
        <v>4</v>
      </c>
      <c r="BF14" s="7">
        <v>8</v>
      </c>
      <c r="BG14" s="31">
        <f>TIME(0,BE14,BF14)</f>
        <v>2.8703703703703708E-3</v>
      </c>
      <c r="BH14" s="20">
        <v>5</v>
      </c>
      <c r="BI14" s="20">
        <v>44</v>
      </c>
      <c r="BJ14" s="31">
        <f>TIME(0,BH14,BI14)</f>
        <v>3.9814814814814817E-3</v>
      </c>
      <c r="BK14" s="20">
        <v>802</v>
      </c>
      <c r="BL14" s="20">
        <f>BK$2-BK14</f>
        <v>0</v>
      </c>
      <c r="BM14" s="31">
        <f>BJ14+TIME(0,0,BL14)</f>
        <v>3.9814814814814817E-3</v>
      </c>
      <c r="BN14" s="20">
        <f>RANK(BM14,BM$8:BM$33,1)</f>
        <v>12</v>
      </c>
      <c r="BO14" s="7">
        <f>VLOOKUP(BN14,'Место-баллы'!$A$3:$E$52,2,0)</f>
        <v>63</v>
      </c>
    </row>
    <row r="15" spans="2:67" x14ac:dyDescent="0.25">
      <c r="B15" s="7">
        <f>RANK(C15,C$8:C$33,0)</f>
        <v>8</v>
      </c>
      <c r="C15" s="7">
        <f>SUMIF($G$1:$BO$1,1,$G15:$BO15)</f>
        <v>494</v>
      </c>
      <c r="D15" s="10"/>
      <c r="E15" s="14" t="s">
        <v>63</v>
      </c>
      <c r="F15" s="10"/>
      <c r="G15" s="7">
        <v>135</v>
      </c>
      <c r="H15" s="7">
        <v>9</v>
      </c>
      <c r="I15" s="7">
        <f>RANK(G15,G$8:G$33,0)</f>
        <v>11</v>
      </c>
      <c r="J15" s="7">
        <f>VLOOKUP(I15,'Место-баллы'!$A$3:$E$52,2,0)</f>
        <v>65</v>
      </c>
      <c r="K15" s="10"/>
      <c r="L15" s="7">
        <v>1</v>
      </c>
      <c r="M15" s="7">
        <v>27</v>
      </c>
      <c r="N15" s="15">
        <f>TIME(0,L15,M15)</f>
        <v>1.0069444444444444E-3</v>
      </c>
      <c r="O15" s="7">
        <v>50</v>
      </c>
      <c r="P15" s="7">
        <f>O$2-O15</f>
        <v>0</v>
      </c>
      <c r="Q15" s="15">
        <f>N15+TIME(0,0,P15)</f>
        <v>1.0069444444444444E-3</v>
      </c>
      <c r="R15" s="7">
        <f>RANK(Q15,Q$8:Q$33,1)</f>
        <v>10</v>
      </c>
      <c r="S15" s="7">
        <f>VLOOKUP(R15,'Место-баллы'!$A$3:$E$52,2,0)</f>
        <v>67</v>
      </c>
      <c r="T15" s="10"/>
      <c r="U15" s="7">
        <v>1</v>
      </c>
      <c r="V15" s="7">
        <v>30</v>
      </c>
      <c r="W15" s="15">
        <f>TIME(0,U15,V15)</f>
        <v>1.0416666666666667E-3</v>
      </c>
      <c r="X15" s="7">
        <v>50</v>
      </c>
      <c r="Y15" s="7">
        <f>X$2-X15</f>
        <v>0</v>
      </c>
      <c r="Z15" s="15">
        <f>W15+TIME(0,0,Y15)</f>
        <v>1.0416666666666667E-3</v>
      </c>
      <c r="AA15" s="7">
        <f>RANK(Z15,Z$8:Z$33,1)</f>
        <v>3</v>
      </c>
      <c r="AB15" s="7">
        <f>VLOOKUP(AA15,'Место-баллы'!$A$3:$E$52,2,0)</f>
        <v>90</v>
      </c>
      <c r="AC15" s="10"/>
      <c r="AD15" s="7">
        <v>5</v>
      </c>
      <c r="AE15" s="7">
        <v>38</v>
      </c>
      <c r="AF15" s="15">
        <f>TIME(0,AD15,AE15)</f>
        <v>3.9120370370370368E-3</v>
      </c>
      <c r="AG15" s="7">
        <v>72</v>
      </c>
      <c r="AH15" s="7">
        <f>AG$2-AG15</f>
        <v>0</v>
      </c>
      <c r="AI15" s="15">
        <f>AF15+TIME(0,0,AH15)</f>
        <v>3.9120370370370368E-3</v>
      </c>
      <c r="AJ15" s="7">
        <f>RANK(AI15,AI$8:AI$33,1)</f>
        <v>14</v>
      </c>
      <c r="AK15" s="7">
        <f>VLOOKUP(AJ15,'Место-баллы'!$A$3:$E$52,2,0)</f>
        <v>59</v>
      </c>
      <c r="AL15" s="10"/>
      <c r="AM15" s="7">
        <v>12</v>
      </c>
      <c r="AN15" s="7">
        <v>5</v>
      </c>
      <c r="AO15" s="15">
        <f>TIME(0,AM15,AN15)</f>
        <v>8.3912037037037045E-3</v>
      </c>
      <c r="AP15" s="7">
        <v>22</v>
      </c>
      <c r="AQ15" s="7">
        <f>AP$2-AP15</f>
        <v>5</v>
      </c>
      <c r="AR15" s="15">
        <f>AO15+TIME(0,0,AQ15)</f>
        <v>8.4490740740740741E-3</v>
      </c>
      <c r="AS15" s="7">
        <f>RANK(AR15,AR$8:AR$33,1)</f>
        <v>10</v>
      </c>
      <c r="AT15" s="7">
        <f>VLOOKUP(AS15,'Место-баллы'!$A$3:$E$52,2,0)</f>
        <v>67</v>
      </c>
      <c r="AU15" s="10"/>
      <c r="AV15" s="7">
        <v>9</v>
      </c>
      <c r="AW15" s="7">
        <v>5</v>
      </c>
      <c r="AX15" s="15">
        <f>TIME(0,AV15,AW15)</f>
        <v>6.3078703703703708E-3</v>
      </c>
      <c r="AY15" s="7">
        <v>128</v>
      </c>
      <c r="AZ15" s="7">
        <f>AY$2-AY15</f>
        <v>162</v>
      </c>
      <c r="BA15" s="15">
        <f>AX15+TIME(0,0,AZ15)</f>
        <v>8.1828703703703716E-3</v>
      </c>
      <c r="BB15" s="7">
        <f>RANK(BA15,BA$8:BA$33,1)</f>
        <v>13</v>
      </c>
      <c r="BC15" s="7">
        <f>VLOOKUP(BB15,'Место-баллы'!$A$3:$E$52,2,0)</f>
        <v>61</v>
      </c>
      <c r="BD15" s="10"/>
      <c r="BE15" s="7">
        <v>4</v>
      </c>
      <c r="BF15" s="7">
        <v>0</v>
      </c>
      <c r="BG15" s="15">
        <f>TIME(0,BE15,BF15)</f>
        <v>2.7777777777777779E-3</v>
      </c>
      <c r="BH15" s="7">
        <v>5</v>
      </c>
      <c r="BI15" s="7">
        <v>16</v>
      </c>
      <c r="BJ15" s="15">
        <f>TIME(0,BH15,BI15)</f>
        <v>3.6574074074074074E-3</v>
      </c>
      <c r="BK15" s="7">
        <v>802</v>
      </c>
      <c r="BL15" s="7">
        <f>BK$2-BK15</f>
        <v>0</v>
      </c>
      <c r="BM15" s="15">
        <f>BJ15+TIME(0,0,BL15)</f>
        <v>3.6574074074074074E-3</v>
      </c>
      <c r="BN15" s="7">
        <f>RANK(BM15,BM$8:BM$33,1)</f>
        <v>4</v>
      </c>
      <c r="BO15" s="7">
        <f>VLOOKUP(BN15,'Место-баллы'!$A$3:$E$52,2,0)</f>
        <v>85</v>
      </c>
    </row>
    <row r="16" spans="2:67" x14ac:dyDescent="0.25">
      <c r="B16" s="7">
        <f>RANK(C16,C$8:C$33,0)</f>
        <v>9</v>
      </c>
      <c r="C16" s="7">
        <f>SUMIF($G$1:$BO$1,1,$G16:$BO16)</f>
        <v>492</v>
      </c>
      <c r="D16" s="10"/>
      <c r="E16" s="14" t="s">
        <v>62</v>
      </c>
      <c r="F16" s="10"/>
      <c r="G16" s="7">
        <v>120</v>
      </c>
      <c r="H16" s="7">
        <v>12</v>
      </c>
      <c r="I16" s="7">
        <v>19</v>
      </c>
      <c r="J16" s="7">
        <f>VLOOKUP(I16,'Место-баллы'!$A$3:$E$52,2,0)</f>
        <v>49</v>
      </c>
      <c r="K16" s="10"/>
      <c r="L16" s="7">
        <v>1</v>
      </c>
      <c r="M16" s="7">
        <v>21</v>
      </c>
      <c r="N16" s="15">
        <f>TIME(0,L16,M16)</f>
        <v>9.3750000000000007E-4</v>
      </c>
      <c r="O16" s="7">
        <v>50</v>
      </c>
      <c r="P16" s="7">
        <f>O$2-O16</f>
        <v>0</v>
      </c>
      <c r="Q16" s="15">
        <f>N16+TIME(0,0,P16)</f>
        <v>9.3750000000000007E-4</v>
      </c>
      <c r="R16" s="7">
        <f>RANK(Q16,Q$8:Q$33,1)</f>
        <v>3</v>
      </c>
      <c r="S16" s="7">
        <f>VLOOKUP(R16,'Место-баллы'!$A$3:$E$52,2,0)</f>
        <v>90</v>
      </c>
      <c r="T16" s="10"/>
      <c r="U16" s="7">
        <v>1</v>
      </c>
      <c r="V16" s="7">
        <v>58</v>
      </c>
      <c r="W16" s="15">
        <f>TIME(0,U16,V16)</f>
        <v>1.3657407407407409E-3</v>
      </c>
      <c r="X16" s="7">
        <v>50</v>
      </c>
      <c r="Y16" s="7">
        <f>X$2-X16</f>
        <v>0</v>
      </c>
      <c r="Z16" s="15">
        <f>W16+TIME(0,0,Y16)</f>
        <v>1.3657407407407409E-3</v>
      </c>
      <c r="AA16" s="7">
        <f>RANK(Z16,Z$8:Z$33,1)</f>
        <v>17</v>
      </c>
      <c r="AB16" s="7">
        <f>VLOOKUP(AA16,'Место-баллы'!$A$3:$E$52,2,0)</f>
        <v>53</v>
      </c>
      <c r="AC16" s="10"/>
      <c r="AD16" s="7">
        <v>5</v>
      </c>
      <c r="AE16" s="7">
        <v>1</v>
      </c>
      <c r="AF16" s="15">
        <f>TIME(0,AD16,AE16)</f>
        <v>3.483796296296296E-3</v>
      </c>
      <c r="AG16" s="7">
        <v>72</v>
      </c>
      <c r="AH16" s="7">
        <f>AG$2-AG16</f>
        <v>0</v>
      </c>
      <c r="AI16" s="15">
        <f>AF16+TIME(0,0,AH16)</f>
        <v>3.483796296296296E-3</v>
      </c>
      <c r="AJ16" s="7">
        <f>RANK(AI16,AI$8:AI$33,1)</f>
        <v>10</v>
      </c>
      <c r="AK16" s="7">
        <f>VLOOKUP(AJ16,'Место-баллы'!$A$3:$E$52,2,0)</f>
        <v>67</v>
      </c>
      <c r="AL16" s="10"/>
      <c r="AM16" s="7">
        <v>11</v>
      </c>
      <c r="AN16" s="7">
        <v>46</v>
      </c>
      <c r="AO16" s="15">
        <f>TIME(0,AM16,AN16)</f>
        <v>8.1712962962962963E-3</v>
      </c>
      <c r="AP16" s="7">
        <v>27</v>
      </c>
      <c r="AQ16" s="7">
        <f>AP$2-AP16</f>
        <v>0</v>
      </c>
      <c r="AR16" s="15">
        <f>AO16+TIME(0,0,AQ16)</f>
        <v>8.1712962962962963E-3</v>
      </c>
      <c r="AS16" s="7">
        <f>RANK(AR16,AR$8:AR$33,1)</f>
        <v>4</v>
      </c>
      <c r="AT16" s="7">
        <f>VLOOKUP(AS16,'Место-баллы'!$A$3:$E$52,2,0)</f>
        <v>85</v>
      </c>
      <c r="AU16" s="10"/>
      <c r="AV16" s="7">
        <v>9</v>
      </c>
      <c r="AW16" s="7">
        <v>5</v>
      </c>
      <c r="AX16" s="15">
        <f>TIME(0,AV16,AW16)</f>
        <v>6.3078703703703708E-3</v>
      </c>
      <c r="AY16" s="7">
        <v>138</v>
      </c>
      <c r="AZ16" s="7">
        <f>AY$2-AY16</f>
        <v>152</v>
      </c>
      <c r="BA16" s="15">
        <f>AX16+TIME(0,0,AZ16)</f>
        <v>8.0671296296296307E-3</v>
      </c>
      <c r="BB16" s="7">
        <f>RANK(BA16,BA$8:BA$33,1)</f>
        <v>7</v>
      </c>
      <c r="BC16" s="7">
        <f>VLOOKUP(BB16,'Место-баллы'!$A$3:$E$52,2,0)</f>
        <v>73</v>
      </c>
      <c r="BD16" s="10"/>
      <c r="BE16" s="7">
        <v>3</v>
      </c>
      <c r="BF16" s="7">
        <v>55</v>
      </c>
      <c r="BG16" s="15">
        <f>TIME(0,BE16,BF16)</f>
        <v>2.7199074074074074E-3</v>
      </c>
      <c r="BH16" s="7">
        <v>5</v>
      </c>
      <c r="BI16" s="7">
        <v>20</v>
      </c>
      <c r="BJ16" s="15">
        <f>TIME(0,BH16,BI16)</f>
        <v>3.7037037037037034E-3</v>
      </c>
      <c r="BK16" s="7">
        <v>802</v>
      </c>
      <c r="BL16" s="7">
        <f>BK$2-BK16</f>
        <v>0</v>
      </c>
      <c r="BM16" s="15">
        <f>BJ16+TIME(0,0,BL16)</f>
        <v>3.7037037037037034E-3</v>
      </c>
      <c r="BN16" s="7">
        <f>RANK(BM16,BM$8:BM$33,1)</f>
        <v>6</v>
      </c>
      <c r="BO16" s="7">
        <f>VLOOKUP(BN16,'Место-баллы'!$A$3:$E$52,2,0)</f>
        <v>75</v>
      </c>
    </row>
    <row r="17" spans="2:67" x14ac:dyDescent="0.25">
      <c r="B17" s="7">
        <f>RANK(C17,C$8:C$33,0)</f>
        <v>10</v>
      </c>
      <c r="C17" s="7">
        <f>SUMIF($G$1:$BO$1,1,$G17:$BO17)</f>
        <v>473</v>
      </c>
      <c r="D17" s="10"/>
      <c r="E17" s="14" t="s">
        <v>58</v>
      </c>
      <c r="F17" s="10"/>
      <c r="G17" s="7">
        <v>130</v>
      </c>
      <c r="H17" s="7">
        <v>13</v>
      </c>
      <c r="I17" s="7">
        <f>RANK(G17,G$8:G$33,0)</f>
        <v>13</v>
      </c>
      <c r="J17" s="7">
        <f>VLOOKUP(I17,'Место-баллы'!$A$3:$E$52,2,0)</f>
        <v>61</v>
      </c>
      <c r="K17" s="10"/>
      <c r="L17" s="7">
        <v>1</v>
      </c>
      <c r="M17" s="7">
        <v>24</v>
      </c>
      <c r="N17" s="15">
        <f>TIME(0,L17,M17)</f>
        <v>9.7222222222222209E-4</v>
      </c>
      <c r="O17" s="7">
        <v>50</v>
      </c>
      <c r="P17" s="7">
        <f>O$2-O17</f>
        <v>0</v>
      </c>
      <c r="Q17" s="15">
        <f>N17+TIME(0,0,P17)</f>
        <v>9.7222222222222209E-4</v>
      </c>
      <c r="R17" s="7">
        <f>RANK(Q17,Q$8:Q$33,1)</f>
        <v>6</v>
      </c>
      <c r="S17" s="7">
        <f>VLOOKUP(R17,'Место-баллы'!$A$3:$E$52,2,0)</f>
        <v>75</v>
      </c>
      <c r="T17" s="10"/>
      <c r="U17" s="7">
        <v>1</v>
      </c>
      <c r="V17" s="7">
        <v>45</v>
      </c>
      <c r="W17" s="15">
        <f>TIME(0,U17,V17)</f>
        <v>1.2152777777777778E-3</v>
      </c>
      <c r="X17" s="7">
        <v>50</v>
      </c>
      <c r="Y17" s="7">
        <f>X$2-X17</f>
        <v>0</v>
      </c>
      <c r="Z17" s="15">
        <f>W17+TIME(0,0,Y17)</f>
        <v>1.2152777777777778E-3</v>
      </c>
      <c r="AA17" s="7">
        <f>RANK(Z17,Z$8:Z$33,1)</f>
        <v>11</v>
      </c>
      <c r="AB17" s="7">
        <f>VLOOKUP(AA17,'Место-баллы'!$A$3:$E$52,2,0)</f>
        <v>65</v>
      </c>
      <c r="AC17" s="10"/>
      <c r="AD17" s="7">
        <v>4</v>
      </c>
      <c r="AE17" s="7">
        <v>53</v>
      </c>
      <c r="AF17" s="15">
        <f>TIME(0,AD17,AE17)</f>
        <v>3.3912037037037036E-3</v>
      </c>
      <c r="AG17" s="7">
        <v>72</v>
      </c>
      <c r="AH17" s="7">
        <f>AG$2-AG17</f>
        <v>0</v>
      </c>
      <c r="AI17" s="15">
        <f>AF17+TIME(0,0,AH17)</f>
        <v>3.3912037037037036E-3</v>
      </c>
      <c r="AJ17" s="7">
        <f>RANK(AI17,AI$8:AI$33,1)</f>
        <v>9</v>
      </c>
      <c r="AK17" s="7">
        <f>VLOOKUP(AJ17,'Место-баллы'!$A$3:$E$52,2,0)</f>
        <v>69</v>
      </c>
      <c r="AL17" s="10"/>
      <c r="AM17" s="7">
        <v>12</v>
      </c>
      <c r="AN17" s="7">
        <v>5</v>
      </c>
      <c r="AO17" s="15">
        <f>TIME(0,AM17,AN17)</f>
        <v>8.3912037037037045E-3</v>
      </c>
      <c r="AP17" s="7">
        <v>19</v>
      </c>
      <c r="AQ17" s="7">
        <f>AP$2-AP17</f>
        <v>8</v>
      </c>
      <c r="AR17" s="15">
        <f>AO17+TIME(0,0,AQ17)</f>
        <v>8.4837962962962966E-3</v>
      </c>
      <c r="AS17" s="7">
        <f>RANK(AR17,AR$8:AR$33,1)</f>
        <v>13</v>
      </c>
      <c r="AT17" s="7">
        <f>VLOOKUP(AS17,'Место-баллы'!$A$3:$E$52,2,0)</f>
        <v>61</v>
      </c>
      <c r="AU17" s="10"/>
      <c r="AV17" s="7">
        <v>9</v>
      </c>
      <c r="AW17" s="7">
        <v>5</v>
      </c>
      <c r="AX17" s="15">
        <f>TIME(0,AV17,AW17)</f>
        <v>6.3078703703703708E-3</v>
      </c>
      <c r="AY17" s="7">
        <v>184</v>
      </c>
      <c r="AZ17" s="7">
        <f>AY$2-AY17</f>
        <v>106</v>
      </c>
      <c r="BA17" s="15">
        <f>AX17+TIME(0,0,AZ17)</f>
        <v>7.5347222222222222E-3</v>
      </c>
      <c r="BB17" s="7">
        <f>RANK(BA17,BA$8:BA$33,1)</f>
        <v>6</v>
      </c>
      <c r="BC17" s="7">
        <f>VLOOKUP(BB17,'Место-баллы'!$A$3:$E$52,2,0)</f>
        <v>75</v>
      </c>
      <c r="BD17" s="10"/>
      <c r="BE17" s="7">
        <v>4</v>
      </c>
      <c r="BF17" s="7">
        <v>12</v>
      </c>
      <c r="BG17" s="15">
        <f>TIME(0,BE17,BF17)</f>
        <v>2.9166666666666668E-3</v>
      </c>
      <c r="BH17" s="7">
        <v>5</v>
      </c>
      <c r="BI17" s="7">
        <v>28</v>
      </c>
      <c r="BJ17" s="15">
        <f>TIME(0,BH17,BI17)</f>
        <v>3.7962962962962963E-3</v>
      </c>
      <c r="BK17" s="7">
        <v>802</v>
      </c>
      <c r="BL17" s="7">
        <f>BK$2-BK17</f>
        <v>0</v>
      </c>
      <c r="BM17" s="15">
        <f>BJ17+TIME(0,0,BL17)</f>
        <v>3.7962962962962963E-3</v>
      </c>
      <c r="BN17" s="7">
        <v>10</v>
      </c>
      <c r="BO17" s="7">
        <f>VLOOKUP(BN17,'Место-баллы'!$A$3:$E$52,2,0)</f>
        <v>67</v>
      </c>
    </row>
    <row r="18" spans="2:67" x14ac:dyDescent="0.25">
      <c r="B18" s="7">
        <f>RANK(C18,C$8:C$33,0)</f>
        <v>11</v>
      </c>
      <c r="C18" s="7">
        <f>SUMIF($G$1:$BO$1,1,$G18:$BO18)</f>
        <v>471</v>
      </c>
      <c r="D18" s="10"/>
      <c r="E18" s="14" t="s">
        <v>54</v>
      </c>
      <c r="F18" s="10"/>
      <c r="G18" s="7">
        <v>145</v>
      </c>
      <c r="H18" s="7">
        <v>9</v>
      </c>
      <c r="I18" s="7">
        <f>RANK(G18,G$8:G$33,0)</f>
        <v>8</v>
      </c>
      <c r="J18" s="7">
        <f>VLOOKUP(I18,'Место-баллы'!$A$3:$E$52,2,0)</f>
        <v>71</v>
      </c>
      <c r="K18" s="10"/>
      <c r="L18" s="7">
        <v>1</v>
      </c>
      <c r="M18" s="7">
        <v>30</v>
      </c>
      <c r="N18" s="15">
        <f>TIME(0,L18,M18)</f>
        <v>1.0416666666666667E-3</v>
      </c>
      <c r="O18" s="7">
        <v>50</v>
      </c>
      <c r="P18" s="7">
        <f>O$2-O18</f>
        <v>0</v>
      </c>
      <c r="Q18" s="15">
        <f>N18+TIME(0,0,P18)</f>
        <v>1.0416666666666667E-3</v>
      </c>
      <c r="R18" s="7">
        <f>RANK(Q18,Q$8:Q$33,1)</f>
        <v>14</v>
      </c>
      <c r="S18" s="7">
        <f>VLOOKUP(R18,'Место-баллы'!$A$3:$E$52,2,0)</f>
        <v>59</v>
      </c>
      <c r="T18" s="10"/>
      <c r="U18" s="7">
        <v>1</v>
      </c>
      <c r="V18" s="7">
        <v>38</v>
      </c>
      <c r="W18" s="15">
        <f>TIME(0,U18,V18)</f>
        <v>1.1342592592592591E-3</v>
      </c>
      <c r="X18" s="7">
        <v>50</v>
      </c>
      <c r="Y18" s="7">
        <f>X$2-X18</f>
        <v>0</v>
      </c>
      <c r="Z18" s="15">
        <f>W18+TIME(0,0,Y18)</f>
        <v>1.1342592592592591E-3</v>
      </c>
      <c r="AA18" s="7">
        <f>RANK(Z18,Z$8:Z$33,1)</f>
        <v>7</v>
      </c>
      <c r="AB18" s="7">
        <f>VLOOKUP(AA18,'Место-баллы'!$A$3:$E$52,2,0)</f>
        <v>73</v>
      </c>
      <c r="AC18" s="10"/>
      <c r="AD18" s="7">
        <v>4</v>
      </c>
      <c r="AE18" s="7">
        <v>35</v>
      </c>
      <c r="AF18" s="15">
        <f>TIME(0,AD18,AE18)</f>
        <v>3.1828703703703702E-3</v>
      </c>
      <c r="AG18" s="7">
        <v>72</v>
      </c>
      <c r="AH18" s="7">
        <f>AG$2-AG18</f>
        <v>0</v>
      </c>
      <c r="AI18" s="15">
        <f>AF18+TIME(0,0,AH18)</f>
        <v>3.1828703703703702E-3</v>
      </c>
      <c r="AJ18" s="7">
        <f>RANK(AI18,AI$8:AI$33,1)</f>
        <v>7</v>
      </c>
      <c r="AK18" s="7">
        <f>VLOOKUP(AJ18,'Место-баллы'!$A$3:$E$52,2,0)</f>
        <v>73</v>
      </c>
      <c r="AL18" s="10"/>
      <c r="AM18" s="7">
        <v>12</v>
      </c>
      <c r="AN18" s="7">
        <v>5</v>
      </c>
      <c r="AO18" s="15">
        <f>TIME(0,AM18,AN18)</f>
        <v>8.3912037037037045E-3</v>
      </c>
      <c r="AP18" s="7">
        <v>19</v>
      </c>
      <c r="AQ18" s="7">
        <f>AP$2-AP18</f>
        <v>8</v>
      </c>
      <c r="AR18" s="15">
        <f>AO18+TIME(0,0,AQ18)</f>
        <v>8.4837962962962966E-3</v>
      </c>
      <c r="AS18" s="7">
        <f>RANK(AR18,AR$8:AR$33,1)</f>
        <v>13</v>
      </c>
      <c r="AT18" s="7">
        <f>VLOOKUP(AS18,'Место-баллы'!$A$3:$E$52,2,0)</f>
        <v>61</v>
      </c>
      <c r="AU18" s="10"/>
      <c r="AV18" s="7">
        <v>9</v>
      </c>
      <c r="AW18" s="7">
        <v>5</v>
      </c>
      <c r="AX18" s="15">
        <f>TIME(0,AV18,AW18)</f>
        <v>6.3078703703703708E-3</v>
      </c>
      <c r="AY18" s="7">
        <v>131</v>
      </c>
      <c r="AZ18" s="7">
        <f>AY$2-AY18</f>
        <v>159</v>
      </c>
      <c r="BA18" s="15">
        <f>AX18+TIME(0,0,AZ18)</f>
        <v>8.1481481481481492E-3</v>
      </c>
      <c r="BB18" s="7">
        <f>RANK(BA18,BA$8:BA$33,1)</f>
        <v>11</v>
      </c>
      <c r="BC18" s="7">
        <f>VLOOKUP(BB18,'Место-баллы'!$A$3:$E$52,2,0)</f>
        <v>65</v>
      </c>
      <c r="BD18" s="10"/>
      <c r="BE18" s="7">
        <v>3</v>
      </c>
      <c r="BF18" s="7">
        <v>53</v>
      </c>
      <c r="BG18" s="15">
        <f>TIME(0,BE18,BF18)</f>
        <v>2.6967592592592594E-3</v>
      </c>
      <c r="BH18" s="7">
        <v>5</v>
      </c>
      <c r="BI18" s="7">
        <v>28</v>
      </c>
      <c r="BJ18" s="15">
        <f>TIME(0,BH18,BI18)</f>
        <v>3.7962962962962963E-3</v>
      </c>
      <c r="BK18" s="7">
        <v>802</v>
      </c>
      <c r="BL18" s="7">
        <f>BK$2-BK18</f>
        <v>0</v>
      </c>
      <c r="BM18" s="15">
        <f>BJ18+TIME(0,0,BL18)</f>
        <v>3.7962962962962963E-3</v>
      </c>
      <c r="BN18" s="7">
        <f>RANK(BM18,BM$8:BM$33,1)</f>
        <v>9</v>
      </c>
      <c r="BO18" s="7">
        <f>VLOOKUP(BN18,'Место-баллы'!$A$3:$E$52,2,0)</f>
        <v>69</v>
      </c>
    </row>
    <row r="19" spans="2:67" x14ac:dyDescent="0.25">
      <c r="B19" s="7">
        <f>RANK(C19,C$8:C$33,0)</f>
        <v>12</v>
      </c>
      <c r="C19" s="7">
        <f>SUMIF($G$1:$BO$1,1,$G19:$BO19)</f>
        <v>465</v>
      </c>
      <c r="D19" s="10"/>
      <c r="E19" s="14" t="s">
        <v>52</v>
      </c>
      <c r="F19" s="10"/>
      <c r="G19" s="20">
        <v>120</v>
      </c>
      <c r="H19" s="7">
        <v>15</v>
      </c>
      <c r="I19" s="7">
        <f>RANK(G19,G$8:G$33,0)</f>
        <v>18</v>
      </c>
      <c r="J19" s="7">
        <f>VLOOKUP(I19,'Место-баллы'!$A$3:$E$52,2,0)</f>
        <v>51</v>
      </c>
      <c r="K19" s="10"/>
      <c r="L19" s="7">
        <v>1</v>
      </c>
      <c r="M19" s="7">
        <v>28</v>
      </c>
      <c r="N19" s="15">
        <f>TIME(0,L19,M19)</f>
        <v>1.0185185185185186E-3</v>
      </c>
      <c r="O19" s="7">
        <v>50</v>
      </c>
      <c r="P19" s="7">
        <f>O$2-O19</f>
        <v>0</v>
      </c>
      <c r="Q19" s="15">
        <f>N19+TIME(0,0,P19)</f>
        <v>1.0185185185185186E-3</v>
      </c>
      <c r="R19" s="7">
        <f>RANK(Q19,Q$8:Q$33,1)</f>
        <v>12</v>
      </c>
      <c r="S19" s="7">
        <f>VLOOKUP(R19,'Место-баллы'!$A$3:$E$52,2,0)</f>
        <v>63</v>
      </c>
      <c r="T19" s="10"/>
      <c r="U19" s="7">
        <v>1</v>
      </c>
      <c r="V19" s="7">
        <v>48</v>
      </c>
      <c r="W19" s="15">
        <f>TIME(0,U19,V19)</f>
        <v>1.25E-3</v>
      </c>
      <c r="X19" s="7">
        <v>50</v>
      </c>
      <c r="Y19" s="7">
        <f>X$2-X19</f>
        <v>0</v>
      </c>
      <c r="Z19" s="15">
        <f>W19+TIME(0,0,Y19)</f>
        <v>1.25E-3</v>
      </c>
      <c r="AA19" s="7">
        <f>RANK(Z19,Z$8:Z$33,1)</f>
        <v>15</v>
      </c>
      <c r="AB19" s="7">
        <f>VLOOKUP(AA19,'Место-баллы'!$A$3:$E$52,2,0)</f>
        <v>57</v>
      </c>
      <c r="AC19" s="10"/>
      <c r="AD19" s="7">
        <v>4</v>
      </c>
      <c r="AE19" s="7">
        <v>16</v>
      </c>
      <c r="AF19" s="15">
        <f>TIME(0,AD19,AE19)</f>
        <v>2.9629629629629628E-3</v>
      </c>
      <c r="AG19" s="7">
        <v>72</v>
      </c>
      <c r="AH19" s="7">
        <f>AG$2-AG19</f>
        <v>0</v>
      </c>
      <c r="AI19" s="15">
        <f>AF19+TIME(0,0,AH19)</f>
        <v>2.9629629629629628E-3</v>
      </c>
      <c r="AJ19" s="7">
        <f>RANK(AI19,AI$8:AI$33,1)</f>
        <v>4</v>
      </c>
      <c r="AK19" s="7">
        <f>VLOOKUP(AJ19,'Место-баллы'!$A$3:$E$52,2,0)</f>
        <v>85</v>
      </c>
      <c r="AL19" s="10"/>
      <c r="AM19" s="7">
        <v>12</v>
      </c>
      <c r="AN19" s="7">
        <v>5</v>
      </c>
      <c r="AO19" s="15">
        <f>TIME(0,AM19,AN19)</f>
        <v>8.3912037037037045E-3</v>
      </c>
      <c r="AP19" s="7">
        <v>24</v>
      </c>
      <c r="AQ19" s="7">
        <f>AP$2-AP19</f>
        <v>3</v>
      </c>
      <c r="AR19" s="15">
        <f>AO19+TIME(0,0,AQ19)</f>
        <v>8.425925925925927E-3</v>
      </c>
      <c r="AS19" s="7">
        <f>RANK(AR19,AR$8:AR$33,1)</f>
        <v>9</v>
      </c>
      <c r="AT19" s="7">
        <f>VLOOKUP(AS19,'Место-баллы'!$A$3:$E$52,2,0)</f>
        <v>69</v>
      </c>
      <c r="AU19" s="10"/>
      <c r="AV19" s="7">
        <v>9</v>
      </c>
      <c r="AW19" s="7">
        <v>5</v>
      </c>
      <c r="AX19" s="15">
        <f>TIME(0,AV19,AW19)</f>
        <v>6.3078703703703708E-3</v>
      </c>
      <c r="AY19" s="7">
        <v>133</v>
      </c>
      <c r="AZ19" s="7">
        <f>AY$2-AY19</f>
        <v>157</v>
      </c>
      <c r="BA19" s="15">
        <f>AX19+TIME(0,0,AZ19)</f>
        <v>8.1250000000000003E-3</v>
      </c>
      <c r="BB19" s="7">
        <f>RANK(BA19,BA$8:BA$33,1)</f>
        <v>9</v>
      </c>
      <c r="BC19" s="7">
        <f>VLOOKUP(BB19,'Место-баллы'!$A$3:$E$52,2,0)</f>
        <v>69</v>
      </c>
      <c r="BD19" s="10"/>
      <c r="BE19" s="7">
        <v>4</v>
      </c>
      <c r="BF19" s="7">
        <v>4</v>
      </c>
      <c r="BG19" s="15">
        <f>TIME(0,BE19,BF19)</f>
        <v>2.8240740740740739E-3</v>
      </c>
      <c r="BH19" s="7">
        <v>5</v>
      </c>
      <c r="BI19" s="7">
        <v>26</v>
      </c>
      <c r="BJ19" s="15">
        <f>TIME(0,BH19,BI19)</f>
        <v>3.7731481481481483E-3</v>
      </c>
      <c r="BK19" s="7">
        <v>802</v>
      </c>
      <c r="BL19" s="7">
        <f>BK$2-BK19</f>
        <v>0</v>
      </c>
      <c r="BM19" s="15">
        <f>BJ19+TIME(0,0,BL19)</f>
        <v>3.7731481481481483E-3</v>
      </c>
      <c r="BN19" s="7">
        <f>RANK(BM19,BM$8:BM$33,1)</f>
        <v>8</v>
      </c>
      <c r="BO19" s="7">
        <f>VLOOKUP(BN19,'Место-баллы'!$A$3:$E$52,2,0)</f>
        <v>71</v>
      </c>
    </row>
    <row r="20" spans="2:67" x14ac:dyDescent="0.25">
      <c r="B20" s="7">
        <f>RANK(C20,C$8:C$33,0)</f>
        <v>13</v>
      </c>
      <c r="C20" s="7">
        <f>SUMIF($G$1:$BO$1,1,$G20:$BO20)</f>
        <v>419</v>
      </c>
      <c r="D20" s="10"/>
      <c r="E20" s="14" t="s">
        <v>59</v>
      </c>
      <c r="F20" s="10"/>
      <c r="G20" s="7">
        <v>125</v>
      </c>
      <c r="H20" s="7">
        <v>15</v>
      </c>
      <c r="I20" s="7">
        <f>RANK(G20,G$8:G$33,0)</f>
        <v>14</v>
      </c>
      <c r="J20" s="7">
        <f>VLOOKUP(I20,'Место-баллы'!$A$3:$E$52,2,0)</f>
        <v>59</v>
      </c>
      <c r="K20" s="10"/>
      <c r="L20" s="7">
        <v>1</v>
      </c>
      <c r="M20" s="7">
        <v>26</v>
      </c>
      <c r="N20" s="15">
        <f>TIME(0,L20,M20)</f>
        <v>9.9537037037037042E-4</v>
      </c>
      <c r="O20" s="7">
        <v>50</v>
      </c>
      <c r="P20" s="7">
        <f>O$2-O20</f>
        <v>0</v>
      </c>
      <c r="Q20" s="15">
        <f>N20+TIME(0,0,P20)</f>
        <v>9.9537037037037042E-4</v>
      </c>
      <c r="R20" s="7">
        <f>RANK(Q20,Q$8:Q$33,1)</f>
        <v>9</v>
      </c>
      <c r="S20" s="7">
        <f>VLOOKUP(R20,'Место-баллы'!$A$3:$E$52,2,0)</f>
        <v>69</v>
      </c>
      <c r="T20" s="10"/>
      <c r="U20" s="7">
        <v>1</v>
      </c>
      <c r="V20" s="7">
        <v>47</v>
      </c>
      <c r="W20" s="15">
        <f>TIME(0,U20,V20)</f>
        <v>1.2384259259259258E-3</v>
      </c>
      <c r="X20" s="7">
        <v>50</v>
      </c>
      <c r="Y20" s="7">
        <f>X$2-X20</f>
        <v>0</v>
      </c>
      <c r="Z20" s="15">
        <f>W20+TIME(0,0,Y20)</f>
        <v>1.2384259259259258E-3</v>
      </c>
      <c r="AA20" s="7">
        <f>RANK(Z20,Z$8:Z$33,1)</f>
        <v>14</v>
      </c>
      <c r="AB20" s="7">
        <f>VLOOKUP(AA20,'Место-баллы'!$A$3:$E$52,2,0)</f>
        <v>59</v>
      </c>
      <c r="AC20" s="10"/>
      <c r="AD20" s="7">
        <v>5</v>
      </c>
      <c r="AE20" s="7">
        <v>24</v>
      </c>
      <c r="AF20" s="15">
        <f>TIME(0,AD20,AE20)</f>
        <v>3.7500000000000003E-3</v>
      </c>
      <c r="AG20" s="7">
        <v>72</v>
      </c>
      <c r="AH20" s="7">
        <f>AG$2-AG20</f>
        <v>0</v>
      </c>
      <c r="AI20" s="15">
        <f>AF20+TIME(0,0,AH20)</f>
        <v>3.7500000000000003E-3</v>
      </c>
      <c r="AJ20" s="7">
        <f>RANK(AI20,AI$8:AI$33,1)</f>
        <v>12</v>
      </c>
      <c r="AK20" s="7">
        <f>VLOOKUP(AJ20,'Место-баллы'!$A$3:$E$52,2,0)</f>
        <v>63</v>
      </c>
      <c r="AL20" s="10"/>
      <c r="AM20" s="7">
        <v>12</v>
      </c>
      <c r="AN20" s="7">
        <v>5</v>
      </c>
      <c r="AO20" s="15">
        <f>TIME(0,AM20,AN20)</f>
        <v>8.3912037037037045E-3</v>
      </c>
      <c r="AP20" s="7">
        <v>19</v>
      </c>
      <c r="AQ20" s="7">
        <f>AP$2-AP20</f>
        <v>8</v>
      </c>
      <c r="AR20" s="15">
        <f>AO20+TIME(0,0,AQ20)</f>
        <v>8.4837962962962966E-3</v>
      </c>
      <c r="AS20" s="7">
        <f>RANK(AR20,AR$8:AR$33,1)</f>
        <v>13</v>
      </c>
      <c r="AT20" s="7">
        <f>VLOOKUP(AS20,'Место-баллы'!$A$3:$E$52,2,0)</f>
        <v>61</v>
      </c>
      <c r="AU20" s="10"/>
      <c r="AV20" s="7">
        <v>9</v>
      </c>
      <c r="AW20" s="7">
        <v>5</v>
      </c>
      <c r="AX20" s="15">
        <f>TIME(0,AV20,AW20)</f>
        <v>6.3078703703703708E-3</v>
      </c>
      <c r="AY20" s="7">
        <v>120</v>
      </c>
      <c r="AZ20" s="7">
        <f>AY$2-AY20</f>
        <v>170</v>
      </c>
      <c r="BA20" s="15">
        <f>AX20+TIME(0,0,AZ20)</f>
        <v>8.2754629629629636E-3</v>
      </c>
      <c r="BB20" s="7">
        <f>RANK(BA20,BA$8:BA$33,1)</f>
        <v>19</v>
      </c>
      <c r="BC20" s="7">
        <f>VLOOKUP(BB20,'Место-баллы'!$A$3:$E$52,2,0)</f>
        <v>49</v>
      </c>
      <c r="BD20" s="10"/>
      <c r="BE20" s="7">
        <v>4</v>
      </c>
      <c r="BF20" s="7">
        <v>20</v>
      </c>
      <c r="BG20" s="31">
        <f>TIME(0,BE20,BF20)</f>
        <v>3.0092592592592588E-3</v>
      </c>
      <c r="BH20" s="20">
        <v>5</v>
      </c>
      <c r="BI20" s="20">
        <v>44</v>
      </c>
      <c r="BJ20" s="31">
        <f>TIME(0,BH20,BI20)</f>
        <v>3.9814814814814817E-3</v>
      </c>
      <c r="BK20" s="20">
        <v>802</v>
      </c>
      <c r="BL20" s="20">
        <f>BK$2-BK20</f>
        <v>0</v>
      </c>
      <c r="BM20" s="31">
        <f>BJ20+TIME(0,0,BL20)</f>
        <v>3.9814814814814817E-3</v>
      </c>
      <c r="BN20" s="20">
        <v>14</v>
      </c>
      <c r="BO20" s="7">
        <f>VLOOKUP(BN20,'Место-баллы'!$A$3:$E$52,2,0)</f>
        <v>59</v>
      </c>
    </row>
    <row r="21" spans="2:67" x14ac:dyDescent="0.25">
      <c r="B21" s="7">
        <f>RANK(C21,C$8:C$33,0)</f>
        <v>14</v>
      </c>
      <c r="C21" s="7">
        <f>SUMIF($G$1:$BO$1,1,$G21:$BO21)</f>
        <v>406</v>
      </c>
      <c r="D21" s="10"/>
      <c r="E21" s="14" t="s">
        <v>55</v>
      </c>
      <c r="F21" s="10"/>
      <c r="G21" s="7">
        <v>155</v>
      </c>
      <c r="H21" s="7">
        <v>3</v>
      </c>
      <c r="I21" s="7">
        <v>5</v>
      </c>
      <c r="J21" s="7">
        <f>VLOOKUP(I21,'Место-баллы'!$A$3:$E$52,2,0)</f>
        <v>80</v>
      </c>
      <c r="K21" s="10"/>
      <c r="L21" s="7">
        <v>1</v>
      </c>
      <c r="M21" s="7">
        <v>33</v>
      </c>
      <c r="N21" s="15">
        <f>TIME(0,L21,M21)</f>
        <v>1.0763888888888889E-3</v>
      </c>
      <c r="O21" s="7">
        <v>50</v>
      </c>
      <c r="P21" s="7">
        <f>O$2-O21</f>
        <v>0</v>
      </c>
      <c r="Q21" s="15">
        <f>N21+TIME(0,0,P21)</f>
        <v>1.0763888888888889E-3</v>
      </c>
      <c r="R21" s="7">
        <f>RANK(Q21,Q$8:Q$33,1)</f>
        <v>16</v>
      </c>
      <c r="S21" s="7">
        <f>VLOOKUP(R21,'Место-баллы'!$A$3:$E$52,2,0)</f>
        <v>55</v>
      </c>
      <c r="T21" s="10"/>
      <c r="U21" s="7">
        <v>1</v>
      </c>
      <c r="V21" s="7">
        <v>43</v>
      </c>
      <c r="W21" s="15">
        <f>TIME(0,U21,V21)</f>
        <v>1.1921296296296296E-3</v>
      </c>
      <c r="X21" s="7">
        <v>50</v>
      </c>
      <c r="Y21" s="7">
        <f>X$2-X21</f>
        <v>0</v>
      </c>
      <c r="Z21" s="15">
        <f>W21+TIME(0,0,Y21)</f>
        <v>1.1921296296296296E-3</v>
      </c>
      <c r="AA21" s="7">
        <f>RANK(Z21,Z$8:Z$33,1)</f>
        <v>9</v>
      </c>
      <c r="AB21" s="7">
        <f>VLOOKUP(AA21,'Место-баллы'!$A$3:$E$52,2,0)</f>
        <v>69</v>
      </c>
      <c r="AC21" s="10"/>
      <c r="AD21" s="7">
        <v>8</v>
      </c>
      <c r="AE21" s="7">
        <v>5</v>
      </c>
      <c r="AF21" s="15">
        <f>TIME(0,AD21,AE21)</f>
        <v>5.6134259259259271E-3</v>
      </c>
      <c r="AG21" s="7">
        <v>67</v>
      </c>
      <c r="AH21" s="7">
        <f>AG$2-AG21</f>
        <v>5</v>
      </c>
      <c r="AI21" s="15">
        <f>AF21+TIME(0,0,AH21)</f>
        <v>5.6712962962962975E-3</v>
      </c>
      <c r="AJ21" s="7">
        <f>RANK(AI21,AI$8:AI$33,1)</f>
        <v>21</v>
      </c>
      <c r="AK21" s="7">
        <f>VLOOKUP(AJ21,'Место-баллы'!$A$3:$E$52,2,0)</f>
        <v>45</v>
      </c>
      <c r="AL21" s="10"/>
      <c r="AM21" s="7">
        <v>12</v>
      </c>
      <c r="AN21" s="7">
        <v>5</v>
      </c>
      <c r="AO21" s="15">
        <f>TIME(0,AM21,AN21)</f>
        <v>8.3912037037037045E-3</v>
      </c>
      <c r="AP21" s="7">
        <v>10</v>
      </c>
      <c r="AQ21" s="7">
        <f>AP$2-AP21</f>
        <v>17</v>
      </c>
      <c r="AR21" s="15">
        <f>AO21+TIME(0,0,AQ21)</f>
        <v>8.5879629629629639E-3</v>
      </c>
      <c r="AS21" s="7">
        <f>RANK(AR21,AR$8:AR$33,1)</f>
        <v>20</v>
      </c>
      <c r="AT21" s="7">
        <f>VLOOKUP(AS21,'Место-баллы'!$A$3:$E$52,2,0)</f>
        <v>47</v>
      </c>
      <c r="AU21" s="10"/>
      <c r="AV21" s="7">
        <v>9</v>
      </c>
      <c r="AW21" s="7">
        <v>5</v>
      </c>
      <c r="AX21" s="15">
        <f>TIME(0,AV21,AW21)</f>
        <v>6.3078703703703708E-3</v>
      </c>
      <c r="AY21" s="7">
        <v>120</v>
      </c>
      <c r="AZ21" s="7">
        <f>AY$2-AY21</f>
        <v>170</v>
      </c>
      <c r="BA21" s="15">
        <f>AX21+TIME(0,0,AZ21)</f>
        <v>8.2754629629629636E-3</v>
      </c>
      <c r="BB21" s="7">
        <f>RANK(BA21,BA$8:BA$33,1)</f>
        <v>19</v>
      </c>
      <c r="BC21" s="7">
        <f>VLOOKUP(BB21,'Место-баллы'!$A$3:$E$52,2,0)</f>
        <v>49</v>
      </c>
      <c r="BD21" s="10"/>
      <c r="BE21" s="7">
        <v>4</v>
      </c>
      <c r="BF21" s="7">
        <v>9</v>
      </c>
      <c r="BG21" s="31">
        <f>TIME(0,BE21,BF21)</f>
        <v>2.8819444444444444E-3</v>
      </c>
      <c r="BH21" s="20">
        <v>5</v>
      </c>
      <c r="BI21" s="20">
        <v>44</v>
      </c>
      <c r="BJ21" s="31">
        <f>TIME(0,BH21,BI21)</f>
        <v>3.9814814814814817E-3</v>
      </c>
      <c r="BK21" s="20">
        <v>802</v>
      </c>
      <c r="BL21" s="20">
        <f>BK$2-BK21</f>
        <v>0</v>
      </c>
      <c r="BM21" s="31">
        <f>BJ21+TIME(0,0,BL21)</f>
        <v>3.9814814814814817E-3</v>
      </c>
      <c r="BN21" s="20">
        <v>13</v>
      </c>
      <c r="BO21" s="7">
        <f>VLOOKUP(BN21,'Место-баллы'!$A$3:$E$52,2,0)</f>
        <v>61</v>
      </c>
    </row>
    <row r="22" spans="2:67" x14ac:dyDescent="0.25">
      <c r="B22" s="7">
        <f>RANK(C22,C$8:C$33,0)</f>
        <v>15</v>
      </c>
      <c r="C22" s="7">
        <f>SUMIF($G$1:$BO$1,1,$G22:$BO22)</f>
        <v>403</v>
      </c>
      <c r="D22" s="10"/>
      <c r="E22" s="14" t="s">
        <v>51</v>
      </c>
      <c r="F22" s="10"/>
      <c r="G22" s="7">
        <v>0</v>
      </c>
      <c r="H22" s="7">
        <v>1</v>
      </c>
      <c r="I22" s="7">
        <f>RANK(G22,G$8:G$33,0)</f>
        <v>26</v>
      </c>
      <c r="J22" s="7">
        <f>VLOOKUP(I22,'Место-баллы'!$A$3:$E$52,2,0)</f>
        <v>35</v>
      </c>
      <c r="K22" s="10"/>
      <c r="L22" s="7">
        <v>1</v>
      </c>
      <c r="M22" s="7">
        <v>29</v>
      </c>
      <c r="N22" s="15">
        <f>TIME(0,L22,M22)</f>
        <v>1.0300925925925926E-3</v>
      </c>
      <c r="O22" s="7">
        <v>50</v>
      </c>
      <c r="P22" s="7">
        <f>O$2-O22</f>
        <v>0</v>
      </c>
      <c r="Q22" s="15">
        <f>N22+TIME(0,0,P22)</f>
        <v>1.0300925925925926E-3</v>
      </c>
      <c r="R22" s="7">
        <f>RANK(Q22,Q$8:Q$33,1)</f>
        <v>13</v>
      </c>
      <c r="S22" s="7">
        <f>VLOOKUP(R22,'Место-баллы'!$A$3:$E$52,2,0)</f>
        <v>61</v>
      </c>
      <c r="T22" s="10"/>
      <c r="U22" s="7">
        <v>2</v>
      </c>
      <c r="V22" s="7">
        <v>7</v>
      </c>
      <c r="W22" s="15">
        <f>TIME(0,U22,V22)</f>
        <v>1.4699074074074074E-3</v>
      </c>
      <c r="X22" s="7">
        <v>50</v>
      </c>
      <c r="Y22" s="7">
        <f>X$2-X22</f>
        <v>0</v>
      </c>
      <c r="Z22" s="15">
        <f>W22+TIME(0,0,Y22)</f>
        <v>1.4699074074074074E-3</v>
      </c>
      <c r="AA22" s="7">
        <f>RANK(Z22,Z$8:Z$33,1)</f>
        <v>22</v>
      </c>
      <c r="AB22" s="7">
        <f>VLOOKUP(AA22,'Место-баллы'!$A$3:$E$52,2,0)</f>
        <v>43</v>
      </c>
      <c r="AC22" s="10"/>
      <c r="AD22" s="7">
        <v>4</v>
      </c>
      <c r="AE22" s="7">
        <v>40</v>
      </c>
      <c r="AF22" s="15">
        <f>TIME(0,AD22,AE22)</f>
        <v>3.2407407407407406E-3</v>
      </c>
      <c r="AG22" s="7">
        <v>72</v>
      </c>
      <c r="AH22" s="7">
        <f>AG$2-AG22</f>
        <v>0</v>
      </c>
      <c r="AI22" s="15">
        <f>AF22+TIME(0,0,AH22)</f>
        <v>3.2407407407407406E-3</v>
      </c>
      <c r="AJ22" s="7">
        <f>RANK(AI22,AI$8:AI$33,1)</f>
        <v>8</v>
      </c>
      <c r="AK22" s="7">
        <f>VLOOKUP(AJ22,'Место-баллы'!$A$3:$E$52,2,0)</f>
        <v>71</v>
      </c>
      <c r="AL22" s="10"/>
      <c r="AM22" s="7">
        <v>11</v>
      </c>
      <c r="AN22" s="7">
        <v>54</v>
      </c>
      <c r="AO22" s="15">
        <f>TIME(0,AM22,AN22)</f>
        <v>8.2638888888888883E-3</v>
      </c>
      <c r="AP22" s="7">
        <v>27</v>
      </c>
      <c r="AQ22" s="7">
        <f>AP$2-AP22</f>
        <v>0</v>
      </c>
      <c r="AR22" s="15">
        <f>AO22+TIME(0,0,AQ22)</f>
        <v>8.2638888888888883E-3</v>
      </c>
      <c r="AS22" s="7">
        <f>RANK(AR22,AR$8:AR$33,1)</f>
        <v>6</v>
      </c>
      <c r="AT22" s="7">
        <f>VLOOKUP(AS22,'Место-баллы'!$A$3:$E$52,2,0)</f>
        <v>75</v>
      </c>
      <c r="AU22" s="10"/>
      <c r="AV22" s="7">
        <v>9</v>
      </c>
      <c r="AW22" s="7">
        <v>5</v>
      </c>
      <c r="AX22" s="15">
        <f>TIME(0,AV22,AW22)</f>
        <v>6.3078703703703708E-3</v>
      </c>
      <c r="AY22" s="7">
        <v>132</v>
      </c>
      <c r="AZ22" s="7">
        <f>AY$2-AY22</f>
        <v>158</v>
      </c>
      <c r="BA22" s="15">
        <f>AX22+TIME(0,0,AZ22)</f>
        <v>8.1365740740740738E-3</v>
      </c>
      <c r="BB22" s="7">
        <f>RANK(BA22,BA$8:BA$33,1)</f>
        <v>10</v>
      </c>
      <c r="BC22" s="7">
        <f>VLOOKUP(BB22,'Место-баллы'!$A$3:$E$52,2,0)</f>
        <v>67</v>
      </c>
      <c r="BD22" s="10"/>
      <c r="BE22" s="7">
        <v>4</v>
      </c>
      <c r="BF22" s="7">
        <v>30</v>
      </c>
      <c r="BG22" s="15">
        <f>TIME(0,BE22,BF22)</f>
        <v>3.1249999999999997E-3</v>
      </c>
      <c r="BH22" s="7">
        <v>6</v>
      </c>
      <c r="BI22" s="7">
        <v>28</v>
      </c>
      <c r="BJ22" s="15">
        <f>TIME(0,BH22,BI22)</f>
        <v>4.4907407407407405E-3</v>
      </c>
      <c r="BK22" s="7">
        <v>802</v>
      </c>
      <c r="BL22" s="7">
        <f>BK$2-BK22</f>
        <v>0</v>
      </c>
      <c r="BM22" s="15">
        <f>BJ22+TIME(0,0,BL22)</f>
        <v>4.4907407407407405E-3</v>
      </c>
      <c r="BN22" s="7">
        <f>RANK(BM22,BM$8:BM$33,1)</f>
        <v>18</v>
      </c>
      <c r="BO22" s="7">
        <f>VLOOKUP(BN22,'Место-баллы'!$A$3:$E$52,2,0)</f>
        <v>51</v>
      </c>
    </row>
    <row r="23" spans="2:67" x14ac:dyDescent="0.25">
      <c r="B23" s="7">
        <f>RANK(C23,C$8:C$33,0)</f>
        <v>16</v>
      </c>
      <c r="C23" s="7">
        <f>SUMIF($G$1:$BO$1,1,$G23:$BO23)</f>
        <v>377</v>
      </c>
      <c r="D23" s="10"/>
      <c r="E23" s="14" t="s">
        <v>48</v>
      </c>
      <c r="F23" s="10"/>
      <c r="G23" s="7">
        <v>110</v>
      </c>
      <c r="H23" s="7">
        <v>8</v>
      </c>
      <c r="I23" s="7">
        <v>22</v>
      </c>
      <c r="J23" s="7">
        <f>VLOOKUP(I23,'Место-баллы'!$A$3:$E$52,2,0)</f>
        <v>43</v>
      </c>
      <c r="K23" s="10"/>
      <c r="L23" s="7">
        <v>1</v>
      </c>
      <c r="M23" s="7">
        <v>31</v>
      </c>
      <c r="N23" s="15">
        <f>TIME(0,L23,M23)</f>
        <v>1.0532407407407407E-3</v>
      </c>
      <c r="O23" s="7">
        <v>50</v>
      </c>
      <c r="P23" s="7">
        <f>O$2-O23</f>
        <v>0</v>
      </c>
      <c r="Q23" s="15">
        <f>N23+TIME(0,0,P23)</f>
        <v>1.0532407407407407E-3</v>
      </c>
      <c r="R23" s="7">
        <f>RANK(Q23,Q$8:Q$33,1)</f>
        <v>15</v>
      </c>
      <c r="S23" s="7">
        <f>VLOOKUP(R23,'Место-баллы'!$A$3:$E$52,2,0)</f>
        <v>57</v>
      </c>
      <c r="T23" s="10"/>
      <c r="U23" s="7">
        <v>1</v>
      </c>
      <c r="V23" s="7">
        <v>37</v>
      </c>
      <c r="W23" s="15">
        <f>TIME(0,U23,V23)</f>
        <v>1.1226851851851851E-3</v>
      </c>
      <c r="X23" s="7">
        <v>50</v>
      </c>
      <c r="Y23" s="7">
        <f>X$2-X23</f>
        <v>0</v>
      </c>
      <c r="Z23" s="15">
        <f>W23+TIME(0,0,Y23)</f>
        <v>1.1226851851851851E-3</v>
      </c>
      <c r="AA23" s="7">
        <f>RANK(Z23,Z$8:Z$33,1)</f>
        <v>6</v>
      </c>
      <c r="AB23" s="7">
        <f>VLOOKUP(AA23,'Место-баллы'!$A$3:$E$52,2,0)</f>
        <v>75</v>
      </c>
      <c r="AC23" s="10"/>
      <c r="AD23" s="7">
        <v>8</v>
      </c>
      <c r="AE23" s="7">
        <v>5</v>
      </c>
      <c r="AF23" s="15">
        <f>TIME(0,AD23,AE23)</f>
        <v>5.6134259259259271E-3</v>
      </c>
      <c r="AG23" s="7">
        <v>50</v>
      </c>
      <c r="AH23" s="7">
        <f>AG$2-AG23</f>
        <v>22</v>
      </c>
      <c r="AI23" s="15">
        <f>AF23+TIME(0,0,AH23)</f>
        <v>5.8680555555555569E-3</v>
      </c>
      <c r="AJ23" s="7">
        <f>RANK(AI23,AI$8:AI$33,1)</f>
        <v>23</v>
      </c>
      <c r="AK23" s="7">
        <f>VLOOKUP(AJ23,'Место-баллы'!$A$3:$E$52,2,0)</f>
        <v>41</v>
      </c>
      <c r="AL23" s="10"/>
      <c r="AM23" s="7">
        <v>12</v>
      </c>
      <c r="AN23" s="7">
        <v>5</v>
      </c>
      <c r="AO23" s="15">
        <f>TIME(0,AM23,AN23)</f>
        <v>8.3912037037037045E-3</v>
      </c>
      <c r="AP23" s="7">
        <v>12</v>
      </c>
      <c r="AQ23" s="7">
        <f>AP$2-AP23</f>
        <v>15</v>
      </c>
      <c r="AR23" s="15">
        <f>AO23+TIME(0,0,AQ23)</f>
        <v>8.564814814814815E-3</v>
      </c>
      <c r="AS23" s="7">
        <f>RANK(AR23,AR$8:AR$33,1)</f>
        <v>18</v>
      </c>
      <c r="AT23" s="7">
        <f>VLOOKUP(AS23,'Место-баллы'!$A$3:$E$52,2,0)</f>
        <v>51</v>
      </c>
      <c r="AU23" s="10"/>
      <c r="AV23" s="7">
        <v>9</v>
      </c>
      <c r="AW23" s="7">
        <v>5</v>
      </c>
      <c r="AX23" s="15">
        <f>TIME(0,AV23,AW23)</f>
        <v>6.3078703703703708E-3</v>
      </c>
      <c r="AY23" s="7">
        <v>124</v>
      </c>
      <c r="AZ23" s="7">
        <f>AY$2-AY23</f>
        <v>166</v>
      </c>
      <c r="BA23" s="15">
        <f>AX23+TIME(0,0,AZ23)</f>
        <v>8.2291666666666676E-3</v>
      </c>
      <c r="BB23" s="7">
        <f>RANK(BA23,BA$8:BA$33,1)</f>
        <v>17</v>
      </c>
      <c r="BC23" s="7">
        <f>VLOOKUP(BB23,'Место-баллы'!$A$3:$E$52,2,0)</f>
        <v>53</v>
      </c>
      <c r="BD23" s="10"/>
      <c r="BE23" s="7">
        <v>4</v>
      </c>
      <c r="BF23" s="7">
        <v>21</v>
      </c>
      <c r="BG23" s="15">
        <f>TIME(0,BE23,BF23)</f>
        <v>3.0208333333333333E-3</v>
      </c>
      <c r="BH23" s="7">
        <v>6</v>
      </c>
      <c r="BI23" s="7">
        <v>3</v>
      </c>
      <c r="BJ23" s="15">
        <f>TIME(0,BH23,BI23)</f>
        <v>4.2013888888888891E-3</v>
      </c>
      <c r="BK23" s="7">
        <v>802</v>
      </c>
      <c r="BL23" s="7">
        <f>BK$2-BK23</f>
        <v>0</v>
      </c>
      <c r="BM23" s="15">
        <f>BJ23+TIME(0,0,BL23)</f>
        <v>4.2013888888888891E-3</v>
      </c>
      <c r="BN23" s="7">
        <f>RANK(BM23,BM$8:BM$33,1)</f>
        <v>15</v>
      </c>
      <c r="BO23" s="7">
        <f>VLOOKUP(BN23,'Место-баллы'!$A$3:$E$52,2,0)</f>
        <v>57</v>
      </c>
    </row>
    <row r="24" spans="2:67" x14ac:dyDescent="0.25">
      <c r="B24" s="7">
        <v>17</v>
      </c>
      <c r="C24" s="7">
        <f>SUMIF($G$1:$BO$1,1,$G24:$BO24)</f>
        <v>377</v>
      </c>
      <c r="D24" s="10"/>
      <c r="E24" s="14" t="s">
        <v>47</v>
      </c>
      <c r="F24" s="10"/>
      <c r="G24" s="7">
        <v>155</v>
      </c>
      <c r="H24" s="7">
        <v>11</v>
      </c>
      <c r="I24" s="7">
        <v>4</v>
      </c>
      <c r="J24" s="7">
        <f>VLOOKUP(I24,'Место-баллы'!$A$3:$E$52,2,0)</f>
        <v>85</v>
      </c>
      <c r="K24" s="10"/>
      <c r="L24" s="7">
        <v>1</v>
      </c>
      <c r="M24" s="7">
        <v>46</v>
      </c>
      <c r="N24" s="15">
        <f>TIME(0,L24,M24)</f>
        <v>1.2268518518518518E-3</v>
      </c>
      <c r="O24" s="7">
        <v>50</v>
      </c>
      <c r="P24" s="7">
        <f>O$2-O24</f>
        <v>0</v>
      </c>
      <c r="Q24" s="15">
        <f>N24+TIME(0,0,P24)</f>
        <v>1.2268518518518518E-3</v>
      </c>
      <c r="R24" s="7">
        <f>RANK(Q24,Q$8:Q$33,1)</f>
        <v>21</v>
      </c>
      <c r="S24" s="7">
        <f>VLOOKUP(R24,'Место-баллы'!$A$3:$E$52,2,0)</f>
        <v>45</v>
      </c>
      <c r="T24" s="10"/>
      <c r="U24" s="7">
        <v>1</v>
      </c>
      <c r="V24" s="7">
        <v>43</v>
      </c>
      <c r="W24" s="15">
        <f>TIME(0,U24,V24)</f>
        <v>1.1921296296296296E-3</v>
      </c>
      <c r="X24" s="7">
        <v>50</v>
      </c>
      <c r="Y24" s="7">
        <f>X$2-X24</f>
        <v>0</v>
      </c>
      <c r="Z24" s="15">
        <f>W24+TIME(0,0,Y24)</f>
        <v>1.1921296296296296E-3</v>
      </c>
      <c r="AA24" s="7">
        <f>RANK(Z24,Z$8:Z$33,1)</f>
        <v>9</v>
      </c>
      <c r="AB24" s="7">
        <f>VLOOKUP(AA24,'Место-баллы'!$A$3:$E$52,2,0)</f>
        <v>69</v>
      </c>
      <c r="AC24" s="10"/>
      <c r="AD24" s="7">
        <v>8</v>
      </c>
      <c r="AE24" s="7">
        <v>5</v>
      </c>
      <c r="AF24" s="15">
        <f>TIME(0,AD24,AE24)</f>
        <v>5.6134259259259271E-3</v>
      </c>
      <c r="AG24" s="7">
        <v>51</v>
      </c>
      <c r="AH24" s="7">
        <f>AG$2-AG24</f>
        <v>21</v>
      </c>
      <c r="AI24" s="15">
        <f>AF24+TIME(0,0,AH24)</f>
        <v>5.8564814814814825E-3</v>
      </c>
      <c r="AJ24" s="7">
        <f>RANK(AI24,AI$8:AI$33,1)</f>
        <v>22</v>
      </c>
      <c r="AK24" s="7">
        <f>VLOOKUP(AJ24,'Место-баллы'!$A$3:$E$52,2,0)</f>
        <v>43</v>
      </c>
      <c r="AL24" s="10"/>
      <c r="AM24" s="7">
        <v>12</v>
      </c>
      <c r="AN24" s="7">
        <v>5</v>
      </c>
      <c r="AO24" s="15">
        <f>TIME(0,AM24,AN24)</f>
        <v>8.3912037037037045E-3</v>
      </c>
      <c r="AP24" s="7">
        <v>9</v>
      </c>
      <c r="AQ24" s="7">
        <f>AP$2-AP24</f>
        <v>18</v>
      </c>
      <c r="AR24" s="15">
        <f>AO24+TIME(0,0,AQ24)</f>
        <v>8.5995370370370375E-3</v>
      </c>
      <c r="AS24" s="7">
        <f>RANK(AR24,AR$8:AR$33,1)</f>
        <v>22</v>
      </c>
      <c r="AT24" s="7">
        <f>VLOOKUP(AS24,'Место-баллы'!$A$3:$E$52,2,0)</f>
        <v>43</v>
      </c>
      <c r="AU24" s="10"/>
      <c r="AV24" s="7">
        <v>9</v>
      </c>
      <c r="AW24" s="7">
        <v>5</v>
      </c>
      <c r="AX24" s="15">
        <f>TIME(0,AV24,AW24)</f>
        <v>6.3078703703703708E-3</v>
      </c>
      <c r="AY24" s="7">
        <v>105</v>
      </c>
      <c r="AZ24" s="7">
        <f>AY$2-AY24</f>
        <v>185</v>
      </c>
      <c r="BA24" s="15">
        <f>AX24+TIME(0,0,AZ24)</f>
        <v>8.4490740740740741E-3</v>
      </c>
      <c r="BB24" s="7">
        <f>RANK(BA24,BA$8:BA$33,1)</f>
        <v>21</v>
      </c>
      <c r="BC24" s="7">
        <f>VLOOKUP(BB24,'Место-баллы'!$A$3:$E$52,2,0)</f>
        <v>45</v>
      </c>
      <c r="BD24" s="10"/>
      <c r="BE24" s="7">
        <v>4</v>
      </c>
      <c r="BF24" s="7">
        <v>57</v>
      </c>
      <c r="BG24" s="15">
        <f>TIME(0,BE24,BF24)</f>
        <v>3.4375E-3</v>
      </c>
      <c r="BH24" s="7">
        <v>6</v>
      </c>
      <c r="BI24" s="7">
        <v>40</v>
      </c>
      <c r="BJ24" s="15">
        <f>TIME(0,BH24,BI24)</f>
        <v>4.6296296296296302E-3</v>
      </c>
      <c r="BK24" s="7">
        <v>802</v>
      </c>
      <c r="BL24" s="7">
        <f>BK$2-BK24</f>
        <v>0</v>
      </c>
      <c r="BM24" s="15">
        <f>BJ24+TIME(0,0,BL24)</f>
        <v>4.6296296296296302E-3</v>
      </c>
      <c r="BN24" s="7">
        <f>RANK(BM24,BM$8:BM$33,1)</f>
        <v>20</v>
      </c>
      <c r="BO24" s="7">
        <f>VLOOKUP(BN24,'Место-баллы'!$A$3:$E$52,2,0)</f>
        <v>47</v>
      </c>
    </row>
    <row r="25" spans="2:67" x14ac:dyDescent="0.25">
      <c r="B25" s="7">
        <f>RANK(C25,C$8:C$33,0)</f>
        <v>18</v>
      </c>
      <c r="C25" s="7">
        <f>SUMIF($G$1:$BO$1,1,$G25:$BO25)</f>
        <v>373</v>
      </c>
      <c r="D25" s="10"/>
      <c r="E25" s="14" t="s">
        <v>56</v>
      </c>
      <c r="F25" s="10"/>
      <c r="G25" s="7">
        <v>80</v>
      </c>
      <c r="H25" s="7">
        <v>0</v>
      </c>
      <c r="I25" s="7">
        <v>25</v>
      </c>
      <c r="J25" s="7">
        <f>VLOOKUP(I25,'Место-баллы'!$A$3:$E$52,2,0)</f>
        <v>37</v>
      </c>
      <c r="K25" s="10"/>
      <c r="L25" s="7">
        <v>1</v>
      </c>
      <c r="M25" s="7">
        <v>37</v>
      </c>
      <c r="N25" s="15">
        <f>TIME(0,L25,M25)</f>
        <v>1.1226851851851851E-3</v>
      </c>
      <c r="O25" s="7">
        <v>50</v>
      </c>
      <c r="P25" s="7">
        <f>O$2-O25</f>
        <v>0</v>
      </c>
      <c r="Q25" s="15">
        <f>N25+TIME(0,0,P25)</f>
        <v>1.1226851851851851E-3</v>
      </c>
      <c r="R25" s="7">
        <f>RANK(Q25,Q$8:Q$33,1)</f>
        <v>17</v>
      </c>
      <c r="S25" s="7">
        <f>VLOOKUP(R25,'Место-баллы'!$A$3:$E$52,2,0)</f>
        <v>53</v>
      </c>
      <c r="T25" s="10"/>
      <c r="U25" s="7">
        <v>1</v>
      </c>
      <c r="V25" s="7">
        <v>58</v>
      </c>
      <c r="W25" s="15">
        <f>TIME(0,U25,V25)</f>
        <v>1.3657407407407409E-3</v>
      </c>
      <c r="X25" s="7">
        <v>50</v>
      </c>
      <c r="Y25" s="7">
        <f>X$2-X25</f>
        <v>0</v>
      </c>
      <c r="Z25" s="15">
        <f>W25+TIME(0,0,Y25)</f>
        <v>1.3657407407407409E-3</v>
      </c>
      <c r="AA25" s="7">
        <f>RANK(Z25,Z$8:Z$33,1)</f>
        <v>17</v>
      </c>
      <c r="AB25" s="7">
        <f>VLOOKUP(AA25,'Место-баллы'!$A$3:$E$52,2,0)</f>
        <v>53</v>
      </c>
      <c r="AC25" s="10"/>
      <c r="AD25" s="7">
        <v>8</v>
      </c>
      <c r="AE25" s="7">
        <v>5</v>
      </c>
      <c r="AF25" s="15">
        <f>TIME(0,AD25,AE25)</f>
        <v>5.6134259259259271E-3</v>
      </c>
      <c r="AG25" s="7">
        <v>72</v>
      </c>
      <c r="AH25" s="7">
        <f>AG$2-AG25</f>
        <v>0</v>
      </c>
      <c r="AI25" s="15">
        <f>AF25+TIME(0,0,AH25)</f>
        <v>5.6134259259259271E-3</v>
      </c>
      <c r="AJ25" s="7">
        <f>RANK(AI25,AI$8:AI$33,1)</f>
        <v>18</v>
      </c>
      <c r="AK25" s="7">
        <f>VLOOKUP(AJ25,'Место-баллы'!$A$3:$E$52,2,0)</f>
        <v>51</v>
      </c>
      <c r="AL25" s="10"/>
      <c r="AM25" s="7">
        <v>12</v>
      </c>
      <c r="AN25" s="7">
        <v>5</v>
      </c>
      <c r="AO25" s="15">
        <f>TIME(0,AM25,AN25)</f>
        <v>8.3912037037037045E-3</v>
      </c>
      <c r="AP25" s="7">
        <v>19</v>
      </c>
      <c r="AQ25" s="7">
        <f>AP$2-AP25</f>
        <v>8</v>
      </c>
      <c r="AR25" s="15">
        <f>AO25+TIME(0,0,AQ25)</f>
        <v>8.4837962962962966E-3</v>
      </c>
      <c r="AS25" s="7">
        <f>RANK(AR25,AR$8:AR$33,1)</f>
        <v>13</v>
      </c>
      <c r="AT25" s="7">
        <f>VLOOKUP(AS25,'Место-баллы'!$A$3:$E$52,2,0)</f>
        <v>61</v>
      </c>
      <c r="AU25" s="10"/>
      <c r="AV25" s="7">
        <v>9</v>
      </c>
      <c r="AW25" s="7">
        <v>5</v>
      </c>
      <c r="AX25" s="15">
        <f>TIME(0,AV25,AW25)</f>
        <v>6.3078703703703708E-3</v>
      </c>
      <c r="AY25" s="7">
        <v>129</v>
      </c>
      <c r="AZ25" s="7">
        <f>AY$2-AY25</f>
        <v>161</v>
      </c>
      <c r="BA25" s="15">
        <f>AX25+TIME(0,0,AZ25)</f>
        <v>8.1712962962962963E-3</v>
      </c>
      <c r="BB25" s="7">
        <f>RANK(BA25,BA$8:BA$33,1)</f>
        <v>12</v>
      </c>
      <c r="BC25" s="7">
        <f>VLOOKUP(BB25,'Место-баллы'!$A$3:$E$52,2,0)</f>
        <v>63</v>
      </c>
      <c r="BD25" s="10"/>
      <c r="BE25" s="7">
        <v>4</v>
      </c>
      <c r="BF25" s="7">
        <v>29</v>
      </c>
      <c r="BG25" s="15">
        <f>TIME(0,BE25,BF25)</f>
        <v>3.1134259259259257E-3</v>
      </c>
      <c r="BH25" s="7">
        <v>6</v>
      </c>
      <c r="BI25" s="7">
        <v>20</v>
      </c>
      <c r="BJ25" s="15">
        <f>TIME(0,BH25,BI25)</f>
        <v>4.3981481481481484E-3</v>
      </c>
      <c r="BK25" s="7">
        <v>802</v>
      </c>
      <c r="BL25" s="7">
        <f>BK$2-BK25</f>
        <v>0</v>
      </c>
      <c r="BM25" s="15">
        <f>BJ25+TIME(0,0,BL25)</f>
        <v>4.3981481481481484E-3</v>
      </c>
      <c r="BN25" s="7">
        <f>RANK(BM25,BM$8:BM$33,1)</f>
        <v>16</v>
      </c>
      <c r="BO25" s="7">
        <f>VLOOKUP(BN25,'Место-баллы'!$A$3:$E$52,2,0)</f>
        <v>55</v>
      </c>
    </row>
    <row r="26" spans="2:67" x14ac:dyDescent="0.25">
      <c r="B26" s="7">
        <f>RANK(C26,C$8:C$33,0)</f>
        <v>19</v>
      </c>
      <c r="C26" s="7">
        <f>SUMIF($G$1:$BO$1,1,$G26:$BO26)</f>
        <v>371</v>
      </c>
      <c r="D26" s="10"/>
      <c r="E26" s="14" t="s">
        <v>46</v>
      </c>
      <c r="F26" s="10"/>
      <c r="G26" s="7">
        <v>135</v>
      </c>
      <c r="H26" s="7">
        <v>4</v>
      </c>
      <c r="I26" s="7">
        <v>12</v>
      </c>
      <c r="J26" s="7">
        <f>VLOOKUP(I26,'Место-баллы'!$A$3:$E$52,2,0)</f>
        <v>63</v>
      </c>
      <c r="K26" s="10"/>
      <c r="L26" s="7">
        <v>2</v>
      </c>
      <c r="M26" s="7">
        <v>15</v>
      </c>
      <c r="N26" s="15">
        <f>TIME(0,L26,M26)</f>
        <v>1.5624999999999999E-3</v>
      </c>
      <c r="O26" s="7">
        <v>50</v>
      </c>
      <c r="P26" s="7">
        <f>O$2-O26</f>
        <v>0</v>
      </c>
      <c r="Q26" s="15">
        <f>N26+TIME(0,0,P26)</f>
        <v>1.5624999999999999E-3</v>
      </c>
      <c r="R26" s="7">
        <f>RANK(Q26,Q$8:Q$33,1)</f>
        <v>24</v>
      </c>
      <c r="S26" s="7">
        <f>VLOOKUP(R26,'Место-баллы'!$A$3:$E$52,2,0)</f>
        <v>39</v>
      </c>
      <c r="T26" s="10"/>
      <c r="U26" s="7">
        <v>2</v>
      </c>
      <c r="V26" s="7">
        <v>6</v>
      </c>
      <c r="W26" s="15">
        <f>TIME(0,U26,V26)</f>
        <v>1.4583333333333334E-3</v>
      </c>
      <c r="X26" s="7">
        <v>50</v>
      </c>
      <c r="Y26" s="7">
        <f>X$2-X26</f>
        <v>0</v>
      </c>
      <c r="Z26" s="15">
        <f>W26+TIME(0,0,Y26)</f>
        <v>1.4583333333333334E-3</v>
      </c>
      <c r="AA26" s="7">
        <f>RANK(Z26,Z$8:Z$33,1)</f>
        <v>21</v>
      </c>
      <c r="AB26" s="7">
        <f>VLOOKUP(AA26,'Место-баллы'!$A$3:$E$52,2,0)</f>
        <v>45</v>
      </c>
      <c r="AC26" s="10"/>
      <c r="AD26" s="7">
        <v>6</v>
      </c>
      <c r="AE26" s="7">
        <v>15</v>
      </c>
      <c r="AF26" s="15">
        <f>TIME(0,AD26,AE26)</f>
        <v>4.340277777777778E-3</v>
      </c>
      <c r="AG26" s="7">
        <v>72</v>
      </c>
      <c r="AH26" s="7">
        <f>AG$2-AG26</f>
        <v>0</v>
      </c>
      <c r="AI26" s="15">
        <f>AF26+TIME(0,0,AH26)</f>
        <v>4.340277777777778E-3</v>
      </c>
      <c r="AJ26" s="7">
        <f>RANK(AI26,AI$8:AI$33,1)</f>
        <v>16</v>
      </c>
      <c r="AK26" s="7">
        <f>VLOOKUP(AJ26,'Место-баллы'!$A$3:$E$52,2,0)</f>
        <v>55</v>
      </c>
      <c r="AL26" s="10"/>
      <c r="AM26" s="7">
        <v>12</v>
      </c>
      <c r="AN26" s="7">
        <v>5</v>
      </c>
      <c r="AO26" s="15">
        <f>TIME(0,AM26,AN26)</f>
        <v>8.3912037037037045E-3</v>
      </c>
      <c r="AP26" s="7">
        <v>20</v>
      </c>
      <c r="AQ26" s="7">
        <f>AP$2-AP26</f>
        <v>7</v>
      </c>
      <c r="AR26" s="15">
        <f>AO26+TIME(0,0,AQ26)</f>
        <v>8.472222222222223E-3</v>
      </c>
      <c r="AS26" s="7">
        <f>RANK(AR26,AR$8:AR$33,1)</f>
        <v>12</v>
      </c>
      <c r="AT26" s="7">
        <f>VLOOKUP(AS26,'Место-баллы'!$A$3:$E$52,2,0)</f>
        <v>63</v>
      </c>
      <c r="AU26" s="10"/>
      <c r="AV26" s="7">
        <v>9</v>
      </c>
      <c r="AW26" s="7">
        <v>5</v>
      </c>
      <c r="AX26" s="15">
        <f>TIME(0,AV26,AW26)</f>
        <v>6.3078703703703708E-3</v>
      </c>
      <c r="AY26" s="7">
        <v>125</v>
      </c>
      <c r="AZ26" s="7">
        <f>AY$2-AY26</f>
        <v>165</v>
      </c>
      <c r="BA26" s="15">
        <f>AX26+TIME(0,0,AZ26)</f>
        <v>8.2175925925925923E-3</v>
      </c>
      <c r="BB26" s="7">
        <f>RANK(BA26,BA$8:BA$33,1)</f>
        <v>15</v>
      </c>
      <c r="BC26" s="7">
        <f>VLOOKUP(BB26,'Место-баллы'!$A$3:$E$52,2,0)</f>
        <v>57</v>
      </c>
      <c r="BD26" s="10"/>
      <c r="BE26" s="7"/>
      <c r="BF26" s="7"/>
      <c r="BG26" s="15"/>
      <c r="BH26" s="7">
        <v>6</v>
      </c>
      <c r="BI26" s="7">
        <v>36</v>
      </c>
      <c r="BJ26" s="15">
        <f>TIME(0,BH26,BI26)</f>
        <v>4.5833333333333334E-3</v>
      </c>
      <c r="BK26" s="7">
        <v>802</v>
      </c>
      <c r="BL26" s="7">
        <f>BK$2-BK26</f>
        <v>0</v>
      </c>
      <c r="BM26" s="15">
        <f>BJ26+TIME(0,0,BL26)</f>
        <v>4.5833333333333334E-3</v>
      </c>
      <c r="BN26" s="7">
        <f>RANK(BM26,BM$8:BM$33,1)</f>
        <v>19</v>
      </c>
      <c r="BO26" s="7">
        <f>VLOOKUP(BN26,'Место-баллы'!$A$3:$E$52,2,0)</f>
        <v>49</v>
      </c>
    </row>
    <row r="27" spans="2:67" x14ac:dyDescent="0.25">
      <c r="B27" s="7">
        <v>20</v>
      </c>
      <c r="C27" s="7">
        <f>SUMIF($G$1:$BO$1,1,$G27:$BO27)</f>
        <v>371</v>
      </c>
      <c r="D27" s="10"/>
      <c r="E27" s="14" t="s">
        <v>60</v>
      </c>
      <c r="F27" s="10"/>
      <c r="G27" s="7">
        <v>125</v>
      </c>
      <c r="H27" s="7">
        <v>9</v>
      </c>
      <c r="I27" s="7">
        <v>17</v>
      </c>
      <c r="J27" s="7">
        <f>VLOOKUP(I27,'Место-баллы'!$A$3:$E$52,2,0)</f>
        <v>53</v>
      </c>
      <c r="K27" s="10"/>
      <c r="L27" s="7">
        <v>1</v>
      </c>
      <c r="M27" s="7">
        <v>27</v>
      </c>
      <c r="N27" s="15">
        <f>TIME(0,L27,M27)</f>
        <v>1.0069444444444444E-3</v>
      </c>
      <c r="O27" s="7">
        <v>50</v>
      </c>
      <c r="P27" s="7">
        <f>O$2-O27</f>
        <v>0</v>
      </c>
      <c r="Q27" s="15">
        <f>N27+TIME(0,0,P27)</f>
        <v>1.0069444444444444E-3</v>
      </c>
      <c r="R27" s="7">
        <f>RANK(Q27,Q$8:Q$33,1)</f>
        <v>10</v>
      </c>
      <c r="S27" s="7">
        <f>VLOOKUP(R27,'Место-баллы'!$A$3:$E$52,2,0)</f>
        <v>67</v>
      </c>
      <c r="T27" s="10"/>
      <c r="U27" s="7">
        <v>1</v>
      </c>
      <c r="V27" s="7">
        <v>46</v>
      </c>
      <c r="W27" s="15">
        <f>TIME(0,U27,V27)</f>
        <v>1.2268518518518518E-3</v>
      </c>
      <c r="X27" s="7">
        <v>50</v>
      </c>
      <c r="Y27" s="7">
        <f>X$2-X27</f>
        <v>0</v>
      </c>
      <c r="Z27" s="15">
        <f>W27+TIME(0,0,Y27)</f>
        <v>1.2268518518518518E-3</v>
      </c>
      <c r="AA27" s="7">
        <f>RANK(Z27,Z$8:Z$33,1)</f>
        <v>13</v>
      </c>
      <c r="AB27" s="7">
        <f>VLOOKUP(AA27,'Место-баллы'!$A$3:$E$52,2,0)</f>
        <v>61</v>
      </c>
      <c r="AC27" s="10"/>
      <c r="AD27" s="7">
        <v>8</v>
      </c>
      <c r="AE27" s="7">
        <v>5</v>
      </c>
      <c r="AF27" s="15">
        <f>TIME(0,AD27,AE27)</f>
        <v>5.6134259259259271E-3</v>
      </c>
      <c r="AG27" s="7">
        <v>69</v>
      </c>
      <c r="AH27" s="7">
        <f>AG$2-AG27</f>
        <v>3</v>
      </c>
      <c r="AI27" s="15">
        <f>AF27+TIME(0,0,AH27)</f>
        <v>5.6481481481481495E-3</v>
      </c>
      <c r="AJ27" s="7">
        <f>RANK(AI27,AI$8:AI$33,1)</f>
        <v>20</v>
      </c>
      <c r="AK27" s="7">
        <f>VLOOKUP(AJ27,'Место-баллы'!$A$3:$E$52,2,0)</f>
        <v>47</v>
      </c>
      <c r="AL27" s="10"/>
      <c r="AM27" s="7">
        <v>12</v>
      </c>
      <c r="AN27" s="7">
        <v>5</v>
      </c>
      <c r="AO27" s="15">
        <f>TIME(0,AM27,AN27)</f>
        <v>8.3912037037037045E-3</v>
      </c>
      <c r="AP27" s="7">
        <v>10</v>
      </c>
      <c r="AQ27" s="7">
        <f>AP$2-AP27</f>
        <v>17</v>
      </c>
      <c r="AR27" s="15">
        <f>AO27+TIME(0,0,AQ27)</f>
        <v>8.5879629629629639E-3</v>
      </c>
      <c r="AS27" s="7">
        <f>RANK(AR27,AR$8:AR$33,1)</f>
        <v>20</v>
      </c>
      <c r="AT27" s="7">
        <f>VLOOKUP(AS27,'Место-баллы'!$A$3:$E$52,2,0)</f>
        <v>47</v>
      </c>
      <c r="AU27" s="10"/>
      <c r="AV27" s="7">
        <v>9</v>
      </c>
      <c r="AW27" s="7">
        <v>5</v>
      </c>
      <c r="AX27" s="15">
        <f>TIME(0,AV27,AW27)</f>
        <v>6.3078703703703708E-3</v>
      </c>
      <c r="AY27" s="7">
        <v>121</v>
      </c>
      <c r="AZ27" s="7">
        <f>AY$2-AY27</f>
        <v>169</v>
      </c>
      <c r="BA27" s="15">
        <f>AX27+TIME(0,0,AZ27)</f>
        <v>8.2638888888888901E-3</v>
      </c>
      <c r="BB27" s="7">
        <f>RANK(BA27,BA$8:BA$33,1)</f>
        <v>18</v>
      </c>
      <c r="BC27" s="7">
        <f>VLOOKUP(BB27,'Место-баллы'!$A$3:$E$52,2,0)</f>
        <v>51</v>
      </c>
      <c r="BD27" s="10"/>
      <c r="BE27" s="7">
        <v>5</v>
      </c>
      <c r="BF27" s="7">
        <v>47</v>
      </c>
      <c r="BG27" s="15">
        <f>TIME(0,BE27,BF27)</f>
        <v>4.0162037037037033E-3</v>
      </c>
      <c r="BH27" s="7">
        <v>7</v>
      </c>
      <c r="BI27" s="7">
        <v>22</v>
      </c>
      <c r="BJ27" s="15">
        <f>TIME(0,BH27,BI27)</f>
        <v>5.115740740740741E-3</v>
      </c>
      <c r="BK27" s="7">
        <v>802</v>
      </c>
      <c r="BL27" s="7">
        <f>BK$2-BK27</f>
        <v>0</v>
      </c>
      <c r="BM27" s="15">
        <f>BJ27+TIME(0,0,BL27)</f>
        <v>5.115740740740741E-3</v>
      </c>
      <c r="BN27" s="7">
        <f>RANK(BM27,BM$8:BM$33,1)</f>
        <v>21</v>
      </c>
      <c r="BO27" s="7">
        <f>VLOOKUP(BN27,'Место-баллы'!$A$3:$E$52,2,0)</f>
        <v>45</v>
      </c>
    </row>
    <row r="28" spans="2:67" x14ac:dyDescent="0.25">
      <c r="B28" s="7">
        <f>RANK(C28,C$8:C$33,0)</f>
        <v>21</v>
      </c>
      <c r="C28" s="7">
        <f>SUMIF($G$1:$BO$1,1,$G28:$BO28)</f>
        <v>353</v>
      </c>
      <c r="D28" s="10"/>
      <c r="E28" s="14" t="s">
        <v>49</v>
      </c>
      <c r="F28" s="10"/>
      <c r="G28" s="7">
        <v>80</v>
      </c>
      <c r="H28" s="7">
        <v>16</v>
      </c>
      <c r="I28" s="7">
        <f>RANK(G28,G$8:G$33,0)</f>
        <v>24</v>
      </c>
      <c r="J28" s="7">
        <f>VLOOKUP(I28,'Место-баллы'!$A$3:$E$52,2,0)</f>
        <v>39</v>
      </c>
      <c r="K28" s="10"/>
      <c r="L28" s="7">
        <v>1</v>
      </c>
      <c r="M28" s="7">
        <v>52</v>
      </c>
      <c r="N28" s="15">
        <f>TIME(0,L28,M28)</f>
        <v>1.2962962962962963E-3</v>
      </c>
      <c r="O28" s="7">
        <v>50</v>
      </c>
      <c r="P28" s="7">
        <f>O$2-O28</f>
        <v>0</v>
      </c>
      <c r="Q28" s="15">
        <f>N28+TIME(0,0,P28)</f>
        <v>1.2962962962962963E-3</v>
      </c>
      <c r="R28" s="7">
        <f>RANK(Q28,Q$8:Q$33,1)</f>
        <v>22</v>
      </c>
      <c r="S28" s="7">
        <f>VLOOKUP(R28,'Место-баллы'!$A$3:$E$52,2,0)</f>
        <v>43</v>
      </c>
      <c r="T28" s="10"/>
      <c r="U28" s="7">
        <v>2</v>
      </c>
      <c r="V28" s="7">
        <v>12</v>
      </c>
      <c r="W28" s="15">
        <f>TIME(0,U28,V28)</f>
        <v>1.5277777777777779E-3</v>
      </c>
      <c r="X28" s="7">
        <v>50</v>
      </c>
      <c r="Y28" s="7">
        <f>X$2-X28</f>
        <v>0</v>
      </c>
      <c r="Z28" s="15">
        <f>W28+TIME(0,0,Y28)</f>
        <v>1.5277777777777779E-3</v>
      </c>
      <c r="AA28" s="7">
        <f>RANK(Z28,Z$8:Z$33,1)</f>
        <v>23</v>
      </c>
      <c r="AB28" s="7">
        <f>VLOOKUP(AA28,'Место-баллы'!$A$3:$E$52,2,0)</f>
        <v>41</v>
      </c>
      <c r="AC28" s="10"/>
      <c r="AD28" s="7">
        <v>6</v>
      </c>
      <c r="AE28" s="7">
        <v>37</v>
      </c>
      <c r="AF28" s="15">
        <f>TIME(0,AD28,AE28)</f>
        <v>4.5949074074074078E-3</v>
      </c>
      <c r="AG28" s="7">
        <v>72</v>
      </c>
      <c r="AH28" s="7">
        <f>AG$2-AG28</f>
        <v>0</v>
      </c>
      <c r="AI28" s="15">
        <f>AF28+TIME(0,0,AH28)</f>
        <v>4.5949074074074078E-3</v>
      </c>
      <c r="AJ28" s="7">
        <f>RANK(AI28,AI$8:AI$33,1)</f>
        <v>17</v>
      </c>
      <c r="AK28" s="7">
        <f>VLOOKUP(AJ28,'Место-баллы'!$A$3:$E$52,2,0)</f>
        <v>53</v>
      </c>
      <c r="AL28" s="10"/>
      <c r="AM28" s="7">
        <v>12</v>
      </c>
      <c r="AN28" s="7">
        <v>5</v>
      </c>
      <c r="AO28" s="15">
        <f>TIME(0,AM28,AN28)</f>
        <v>8.3912037037037045E-3</v>
      </c>
      <c r="AP28" s="7">
        <v>21</v>
      </c>
      <c r="AQ28" s="7">
        <f>AP$2-AP28</f>
        <v>6</v>
      </c>
      <c r="AR28" s="15">
        <f>AO28+TIME(0,0,AQ28)</f>
        <v>8.4606481481481494E-3</v>
      </c>
      <c r="AS28" s="7">
        <f>RANK(AR28,AR$8:AR$33,1)</f>
        <v>11</v>
      </c>
      <c r="AT28" s="7">
        <f>VLOOKUP(AS28,'Место-баллы'!$A$3:$E$52,2,0)</f>
        <v>65</v>
      </c>
      <c r="AU28" s="10"/>
      <c r="AV28" s="7">
        <v>9</v>
      </c>
      <c r="AW28" s="7">
        <v>5</v>
      </c>
      <c r="AX28" s="15">
        <f>TIME(0,AV28,AW28)</f>
        <v>6.3078703703703708E-3</v>
      </c>
      <c r="AY28" s="7">
        <v>126</v>
      </c>
      <c r="AZ28" s="7">
        <f>AY$2-AY28</f>
        <v>164</v>
      </c>
      <c r="BA28" s="15">
        <f>AX28+TIME(0,0,AZ28)</f>
        <v>8.2060185185185187E-3</v>
      </c>
      <c r="BB28" s="7">
        <f>RANK(BA28,BA$8:BA$33,1)</f>
        <v>14</v>
      </c>
      <c r="BC28" s="7">
        <f>VLOOKUP(BB28,'Место-баллы'!$A$3:$E$52,2,0)</f>
        <v>59</v>
      </c>
      <c r="BD28" s="10"/>
      <c r="BE28" s="7">
        <v>4</v>
      </c>
      <c r="BF28" s="7">
        <v>52</v>
      </c>
      <c r="BG28" s="15">
        <f>TIME(0,BE28,BF28)</f>
        <v>3.37962962962963E-3</v>
      </c>
      <c r="BH28" s="7">
        <v>6</v>
      </c>
      <c r="BI28" s="7">
        <v>27</v>
      </c>
      <c r="BJ28" s="15">
        <f>TIME(0,BH28,BI28)</f>
        <v>4.4791666666666669E-3</v>
      </c>
      <c r="BK28" s="7">
        <v>802</v>
      </c>
      <c r="BL28" s="7">
        <f>BK$2-BK28</f>
        <v>0</v>
      </c>
      <c r="BM28" s="15">
        <f>BJ28+TIME(0,0,BL28)</f>
        <v>4.4791666666666669E-3</v>
      </c>
      <c r="BN28" s="7">
        <f>RANK(BM28,BM$8:BM$33,1)</f>
        <v>17</v>
      </c>
      <c r="BO28" s="7">
        <f>VLOOKUP(BN28,'Место-баллы'!$A$3:$E$52,2,0)</f>
        <v>53</v>
      </c>
    </row>
    <row r="29" spans="2:67" x14ac:dyDescent="0.25">
      <c r="B29" s="7">
        <f>RANK(C29,C$8:C$33,0)</f>
        <v>22</v>
      </c>
      <c r="C29" s="7">
        <f>SUMIF($G$1:$BO$1,1,$G29:$BO29)</f>
        <v>281</v>
      </c>
      <c r="D29" s="10"/>
      <c r="E29" s="14" t="s">
        <v>53</v>
      </c>
      <c r="F29" s="10"/>
      <c r="G29" s="7">
        <v>125</v>
      </c>
      <c r="H29" s="7">
        <v>12</v>
      </c>
      <c r="I29" s="7">
        <v>15</v>
      </c>
      <c r="J29" s="7">
        <f>VLOOKUP(I29,'Место-баллы'!$A$3:$E$52,2,0)</f>
        <v>57</v>
      </c>
      <c r="K29" s="10"/>
      <c r="L29" s="7">
        <v>1</v>
      </c>
      <c r="M29" s="7">
        <v>37</v>
      </c>
      <c r="N29" s="15">
        <f>TIME(0,L29,M29)</f>
        <v>1.1226851851851851E-3</v>
      </c>
      <c r="O29" s="7">
        <v>50</v>
      </c>
      <c r="P29" s="7">
        <f>O$2-O29</f>
        <v>0</v>
      </c>
      <c r="Q29" s="15">
        <f>N29+TIME(0,0,P29)</f>
        <v>1.1226851851851851E-3</v>
      </c>
      <c r="R29" s="7">
        <f>RANK(Q29,Q$8:Q$33,1)</f>
        <v>17</v>
      </c>
      <c r="S29" s="7">
        <f>VLOOKUP(R29,'Место-баллы'!$A$3:$E$52,2,0)</f>
        <v>53</v>
      </c>
      <c r="T29" s="10"/>
      <c r="U29" s="7">
        <v>2</v>
      </c>
      <c r="V29" s="7">
        <v>1</v>
      </c>
      <c r="W29" s="15">
        <f>TIME(0,U29,V29)</f>
        <v>1.4004629629629629E-3</v>
      </c>
      <c r="X29" s="7">
        <v>50</v>
      </c>
      <c r="Y29" s="7">
        <f>X$2-X29</f>
        <v>0</v>
      </c>
      <c r="Z29" s="15">
        <f>W29+TIME(0,0,Y29)</f>
        <v>1.4004629629629629E-3</v>
      </c>
      <c r="AA29" s="7">
        <f>RANK(Z29,Z$8:Z$33,1)</f>
        <v>19</v>
      </c>
      <c r="AB29" s="7">
        <f>VLOOKUP(AA29,'Место-баллы'!$A$3:$E$52,2,0)</f>
        <v>49</v>
      </c>
      <c r="AC29" s="10"/>
      <c r="AD29" s="7">
        <v>8</v>
      </c>
      <c r="AE29" s="7">
        <v>5</v>
      </c>
      <c r="AF29" s="15">
        <f>TIME(0,AD29,AE29)</f>
        <v>5.6134259259259271E-3</v>
      </c>
      <c r="AG29" s="7">
        <v>70</v>
      </c>
      <c r="AH29" s="7">
        <f>AG$2-AG29</f>
        <v>2</v>
      </c>
      <c r="AI29" s="15">
        <f>AF29+TIME(0,0,AH29)</f>
        <v>5.6365740740740751E-3</v>
      </c>
      <c r="AJ29" s="7">
        <f>RANK(AI29,AI$8:AI$33,1)</f>
        <v>19</v>
      </c>
      <c r="AK29" s="7">
        <f>VLOOKUP(AJ29,'Место-баллы'!$A$3:$E$52,2,0)</f>
        <v>49</v>
      </c>
      <c r="AL29" s="10"/>
      <c r="AM29" s="7">
        <v>12</v>
      </c>
      <c r="AN29" s="7">
        <v>5</v>
      </c>
      <c r="AO29" s="15">
        <f>TIME(0,AM29,AN29)</f>
        <v>8.3912037037037045E-3</v>
      </c>
      <c r="AP29" s="7">
        <v>25</v>
      </c>
      <c r="AQ29" s="7">
        <f>AP$2-AP29</f>
        <v>2</v>
      </c>
      <c r="AR29" s="15">
        <f>AO29+TIME(0,0,AQ29)</f>
        <v>8.4143518518518534E-3</v>
      </c>
      <c r="AS29" s="7">
        <f>RANK(AR29,AR$8:AR$33,1)</f>
        <v>7</v>
      </c>
      <c r="AT29" s="7">
        <f>VLOOKUP(AS29,'Место-баллы'!$A$3:$E$52,2,0)</f>
        <v>73</v>
      </c>
      <c r="AU29" s="10"/>
      <c r="AV29" s="7">
        <v>9</v>
      </c>
      <c r="AW29" s="7">
        <v>5</v>
      </c>
      <c r="AX29" s="15">
        <f>TIME(0,AV29,AW29)</f>
        <v>6.3078703703703708E-3</v>
      </c>
      <c r="AY29" s="7">
        <v>0</v>
      </c>
      <c r="AZ29" s="7">
        <f>AY$2-AY29</f>
        <v>290</v>
      </c>
      <c r="BA29" s="15">
        <f>AX29+TIME(0,0,AZ29)</f>
        <v>9.6643518518518511E-3</v>
      </c>
      <c r="BB29" s="7">
        <f>RANK(BA29,BA$8:BA$33,1)</f>
        <v>22</v>
      </c>
      <c r="BC29" s="7">
        <v>0</v>
      </c>
      <c r="BD29" s="10"/>
      <c r="BE29" s="7"/>
      <c r="BF29" s="7"/>
      <c r="BG29" s="15"/>
      <c r="BH29" s="7">
        <v>9</v>
      </c>
      <c r="BI29" s="7">
        <v>5</v>
      </c>
      <c r="BJ29" s="15">
        <f>TIME(0,BH29,BI29)</f>
        <v>6.3078703703703708E-3</v>
      </c>
      <c r="BK29" s="7">
        <v>0</v>
      </c>
      <c r="BL29" s="7">
        <f>BK$2-BK29</f>
        <v>802</v>
      </c>
      <c r="BM29" s="15">
        <f>BJ29+TIME(0,0,BL29)</f>
        <v>1.5590277777777779E-2</v>
      </c>
      <c r="BN29" s="7">
        <f>RANK(BM29,BM$8:BM$33,1)</f>
        <v>22</v>
      </c>
      <c r="BO29" s="7">
        <v>0</v>
      </c>
    </row>
    <row r="30" spans="2:67" x14ac:dyDescent="0.25">
      <c r="B30" s="7">
        <f>RANK(C30,C$8:C$33,0)</f>
        <v>23</v>
      </c>
      <c r="C30" s="7">
        <f>SUMIF($G$1:$BO$1,1,$G30:$BO30)</f>
        <v>243</v>
      </c>
      <c r="D30" s="10"/>
      <c r="E30" s="16" t="s">
        <v>94</v>
      </c>
      <c r="F30" s="10"/>
      <c r="G30" s="7">
        <v>120</v>
      </c>
      <c r="H30" s="7">
        <v>4</v>
      </c>
      <c r="I30" s="7">
        <v>20</v>
      </c>
      <c r="J30" s="7">
        <f>VLOOKUP(I30,'Место-баллы'!$A$3:$E$52,2,0)</f>
        <v>47</v>
      </c>
      <c r="K30" s="10"/>
      <c r="L30" s="7">
        <v>1</v>
      </c>
      <c r="M30" s="7">
        <v>42</v>
      </c>
      <c r="N30" s="15">
        <f>TIME(0,L30,M30)</f>
        <v>1.1805555555555556E-3</v>
      </c>
      <c r="O30" s="7">
        <v>50</v>
      </c>
      <c r="P30" s="7">
        <f>O$2-O30</f>
        <v>0</v>
      </c>
      <c r="Q30" s="15">
        <f>N30+TIME(0,0,P30)</f>
        <v>1.1805555555555556E-3</v>
      </c>
      <c r="R30" s="7">
        <f>RANK(Q30,Q$8:Q$33,1)</f>
        <v>20</v>
      </c>
      <c r="S30" s="7">
        <f>VLOOKUP(R30,'Место-баллы'!$A$3:$E$52,2,0)</f>
        <v>47</v>
      </c>
      <c r="T30" s="10"/>
      <c r="U30" s="7">
        <v>2</v>
      </c>
      <c r="V30" s="7">
        <v>5</v>
      </c>
      <c r="W30" s="15">
        <f>TIME(0,U30,V30)</f>
        <v>1.4467592592592594E-3</v>
      </c>
      <c r="X30" s="7">
        <v>50</v>
      </c>
      <c r="Y30" s="7">
        <f>X$2-X30</f>
        <v>0</v>
      </c>
      <c r="Z30" s="15">
        <f>W30+TIME(0,0,Y30)</f>
        <v>1.4467592592592594E-3</v>
      </c>
      <c r="AA30" s="7">
        <f>RANK(Z30,Z$8:Z$33,1)</f>
        <v>20</v>
      </c>
      <c r="AB30" s="7">
        <f>VLOOKUP(AA30,'Место-баллы'!$A$3:$E$52,2,0)</f>
        <v>47</v>
      </c>
      <c r="AC30" s="10"/>
      <c r="AD30" s="7">
        <v>5</v>
      </c>
      <c r="AE30" s="7">
        <v>26</v>
      </c>
      <c r="AF30" s="15">
        <f>TIME(0,AD30,AE30)</f>
        <v>3.7731481481481483E-3</v>
      </c>
      <c r="AG30" s="7">
        <v>72</v>
      </c>
      <c r="AH30" s="7">
        <f>AG$2-AG30</f>
        <v>0</v>
      </c>
      <c r="AI30" s="15">
        <f>AF30+TIME(0,0,AH30)</f>
        <v>3.7731481481481483E-3</v>
      </c>
      <c r="AJ30" s="7">
        <f>RANK(AI30,AI$8:AI$33,1)</f>
        <v>13</v>
      </c>
      <c r="AK30" s="7">
        <f>VLOOKUP(AJ30,'Место-баллы'!$A$3:$E$52,2,0)</f>
        <v>61</v>
      </c>
      <c r="AL30" s="10"/>
      <c r="AM30" s="7">
        <v>12</v>
      </c>
      <c r="AN30" s="7">
        <v>5</v>
      </c>
      <c r="AO30" s="15">
        <f>TIME(0,AM30,AN30)</f>
        <v>8.3912037037037045E-3</v>
      </c>
      <c r="AP30" s="7">
        <v>0</v>
      </c>
      <c r="AQ30" s="7">
        <f>AP$2-AP30</f>
        <v>27</v>
      </c>
      <c r="AR30" s="15">
        <f>AO30+TIME(0,0,AQ30)</f>
        <v>8.7037037037037048E-3</v>
      </c>
      <c r="AS30" s="7">
        <f>RANK(AR30,AR$8:AR$33,1)</f>
        <v>23</v>
      </c>
      <c r="AT30" s="7">
        <f>VLOOKUP(AS30,'Место-баллы'!$A$3:$E$52,2,0)</f>
        <v>41</v>
      </c>
      <c r="AU30" s="10"/>
      <c r="AV30" s="7">
        <v>9</v>
      </c>
      <c r="AW30" s="7">
        <v>5</v>
      </c>
      <c r="AX30" s="15">
        <f>TIME(0,AV30,AW30)</f>
        <v>6.3078703703703708E-3</v>
      </c>
      <c r="AY30" s="7">
        <v>0</v>
      </c>
      <c r="AZ30" s="7">
        <f>AY$2-AY30</f>
        <v>290</v>
      </c>
      <c r="BA30" s="15">
        <f>AX30+TIME(0,0,AZ30)</f>
        <v>9.6643518518518511E-3</v>
      </c>
      <c r="BB30" s="7">
        <f>RANK(BA30,BA$8:BA$33,1)</f>
        <v>22</v>
      </c>
      <c r="BC30" s="7">
        <v>0</v>
      </c>
      <c r="BD30" s="10"/>
      <c r="BE30" s="7"/>
      <c r="BF30" s="7"/>
      <c r="BG30" s="15"/>
      <c r="BH30" s="7">
        <v>9</v>
      </c>
      <c r="BI30" s="7">
        <v>5</v>
      </c>
      <c r="BJ30" s="15">
        <f>TIME(0,BH30,BI30)</f>
        <v>6.3078703703703708E-3</v>
      </c>
      <c r="BK30" s="7">
        <v>0</v>
      </c>
      <c r="BL30" s="7">
        <f>BK$2-BK30</f>
        <v>802</v>
      </c>
      <c r="BM30" s="15">
        <f>BJ30+TIME(0,0,BL30)</f>
        <v>1.5590277777777779E-2</v>
      </c>
      <c r="BN30" s="7">
        <f>RANK(BM30,BM$8:BM$33,1)</f>
        <v>22</v>
      </c>
      <c r="BO30" s="7">
        <v>0</v>
      </c>
    </row>
    <row r="31" spans="2:67" x14ac:dyDescent="0.25">
      <c r="B31" s="7">
        <f>RANK(C31,C$8:C$33,0)</f>
        <v>24</v>
      </c>
      <c r="C31" s="7">
        <f>SUMIF($G$1:$BO$1,1,$G31:$BO31)</f>
        <v>125</v>
      </c>
      <c r="D31" s="10"/>
      <c r="E31" s="14" t="s">
        <v>50</v>
      </c>
      <c r="F31" s="10"/>
      <c r="G31" s="7">
        <v>110</v>
      </c>
      <c r="H31" s="7">
        <v>12</v>
      </c>
      <c r="I31" s="7">
        <f>RANK(G31,G$8:G$33,0)</f>
        <v>21</v>
      </c>
      <c r="J31" s="7">
        <f>VLOOKUP(I31,'Место-баллы'!$A$3:$E$52,2,0)</f>
        <v>45</v>
      </c>
      <c r="K31" s="10"/>
      <c r="L31" s="7">
        <v>1</v>
      </c>
      <c r="M31" s="7">
        <v>57</v>
      </c>
      <c r="N31" s="15">
        <f>TIME(0,L31,M31)</f>
        <v>1.3541666666666667E-3</v>
      </c>
      <c r="O31" s="7">
        <v>50</v>
      </c>
      <c r="P31" s="7">
        <f>O$2-O31</f>
        <v>0</v>
      </c>
      <c r="Q31" s="15">
        <f>N31+TIME(0,0,P31)</f>
        <v>1.3541666666666667E-3</v>
      </c>
      <c r="R31" s="7">
        <f>RANK(Q31,Q$8:Q$33,1)</f>
        <v>23</v>
      </c>
      <c r="S31" s="7">
        <f>VLOOKUP(R31,'Место-баллы'!$A$3:$E$52,2,0)</f>
        <v>41</v>
      </c>
      <c r="T31" s="10"/>
      <c r="U31" s="7">
        <v>2</v>
      </c>
      <c r="V31" s="7">
        <v>15</v>
      </c>
      <c r="W31" s="15">
        <f>TIME(0,U31,V31)</f>
        <v>1.5624999999999999E-3</v>
      </c>
      <c r="X31" s="7">
        <v>50</v>
      </c>
      <c r="Y31" s="7">
        <f>X$2-X31</f>
        <v>0</v>
      </c>
      <c r="Z31" s="15">
        <f>W31+TIME(0,0,Y31)</f>
        <v>1.5624999999999999E-3</v>
      </c>
      <c r="AA31" s="7">
        <f>RANK(Z31,Z$8:Z$33,1)</f>
        <v>24</v>
      </c>
      <c r="AB31" s="7">
        <f>VLOOKUP(AA31,'Место-баллы'!$A$3:$E$52,2,0)</f>
        <v>39</v>
      </c>
      <c r="AC31" s="10"/>
      <c r="AD31" s="7">
        <v>8</v>
      </c>
      <c r="AE31" s="7">
        <v>5</v>
      </c>
      <c r="AF31" s="15">
        <f>TIME(0,AD31,AE31)</f>
        <v>5.6134259259259271E-3</v>
      </c>
      <c r="AG31" s="7">
        <v>0</v>
      </c>
      <c r="AH31" s="7">
        <f>AG$2-AG31</f>
        <v>72</v>
      </c>
      <c r="AI31" s="15">
        <f>AF31+TIME(0,0,AH31)</f>
        <v>6.4467592592592606E-3</v>
      </c>
      <c r="AJ31" s="7">
        <f>RANK(AI31,AI$8:AI$33,1)</f>
        <v>24</v>
      </c>
      <c r="AK31" s="7">
        <v>0</v>
      </c>
      <c r="AL31" s="10"/>
      <c r="AM31" s="7">
        <v>12</v>
      </c>
      <c r="AN31" s="7">
        <v>5</v>
      </c>
      <c r="AO31" s="15">
        <f>TIME(0,AM31,AN31)</f>
        <v>8.3912037037037045E-3</v>
      </c>
      <c r="AP31" s="7">
        <v>0</v>
      </c>
      <c r="AQ31" s="7">
        <f>AP$2-AP31</f>
        <v>27</v>
      </c>
      <c r="AR31" s="15">
        <f>AO31+TIME(0,0,AQ31)</f>
        <v>8.7037037037037048E-3</v>
      </c>
      <c r="AS31" s="7">
        <f>RANK(AR31,AR$8:AR$33,1)</f>
        <v>23</v>
      </c>
      <c r="AT31" s="7">
        <v>0</v>
      </c>
      <c r="AU31" s="10"/>
      <c r="AV31" s="7">
        <v>9</v>
      </c>
      <c r="AW31" s="7">
        <v>5</v>
      </c>
      <c r="AX31" s="15">
        <f>TIME(0,AV31,AW31)</f>
        <v>6.3078703703703708E-3</v>
      </c>
      <c r="AY31" s="7">
        <v>0</v>
      </c>
      <c r="AZ31" s="7">
        <f>AY$2-AY31</f>
        <v>290</v>
      </c>
      <c r="BA31" s="15">
        <f>AX31+TIME(0,0,AZ31)</f>
        <v>9.6643518518518511E-3</v>
      </c>
      <c r="BB31" s="7">
        <f>RANK(BA31,BA$8:BA$33,1)</f>
        <v>22</v>
      </c>
      <c r="BC31" s="7">
        <v>0</v>
      </c>
      <c r="BD31" s="10"/>
      <c r="BE31" s="7"/>
      <c r="BF31" s="7"/>
      <c r="BG31" s="15"/>
      <c r="BH31" s="7">
        <v>9</v>
      </c>
      <c r="BI31" s="7">
        <v>5</v>
      </c>
      <c r="BJ31" s="15">
        <f>TIME(0,BH31,BI31)</f>
        <v>6.3078703703703708E-3</v>
      </c>
      <c r="BK31" s="7">
        <v>0</v>
      </c>
      <c r="BL31" s="7">
        <f>BK$2-BK31</f>
        <v>802</v>
      </c>
      <c r="BM31" s="15">
        <f>BJ31+TIME(0,0,BL31)</f>
        <v>1.5590277777777779E-2</v>
      </c>
      <c r="BN31" s="7">
        <f>RANK(BM31,BM$8:BM$33,1)</f>
        <v>22</v>
      </c>
      <c r="BO31" s="7">
        <v>0</v>
      </c>
    </row>
    <row r="32" spans="2:67" x14ac:dyDescent="0.25">
      <c r="B32" s="7">
        <f>RANK(C32,C$8:C$33,0)</f>
        <v>25</v>
      </c>
      <c r="C32" s="7">
        <f>SUMIF($G$1:$BO$1,1,$G32:$BO32)</f>
        <v>115</v>
      </c>
      <c r="D32" s="10"/>
      <c r="E32" s="14" t="s">
        <v>44</v>
      </c>
      <c r="F32" s="10"/>
      <c r="G32" s="7">
        <v>90</v>
      </c>
      <c r="H32" s="7">
        <v>18</v>
      </c>
      <c r="I32" s="7">
        <f>RANK(G32,G$8:G$33,0)</f>
        <v>23</v>
      </c>
      <c r="J32" s="7">
        <f>VLOOKUP(I32,'Место-баллы'!$A$3:$E$52,2,0)</f>
        <v>41</v>
      </c>
      <c r="K32" s="10"/>
      <c r="L32" s="7">
        <v>2</v>
      </c>
      <c r="M32" s="7">
        <v>19</v>
      </c>
      <c r="N32" s="15">
        <f>TIME(0,L32,M32)</f>
        <v>1.6087962962962963E-3</v>
      </c>
      <c r="O32" s="7">
        <v>50</v>
      </c>
      <c r="P32" s="7">
        <f>O$2-O32</f>
        <v>0</v>
      </c>
      <c r="Q32" s="15">
        <f>N32+TIME(0,0,P32)</f>
        <v>1.6087962962962963E-3</v>
      </c>
      <c r="R32" s="7">
        <f>RANK(Q32,Q$8:Q$33,1)</f>
        <v>25</v>
      </c>
      <c r="S32" s="7">
        <f>VLOOKUP(R32,'Место-баллы'!$A$3:$E$52,2,0)</f>
        <v>37</v>
      </c>
      <c r="T32" s="10"/>
      <c r="U32" s="7">
        <v>3</v>
      </c>
      <c r="V32" s="7">
        <v>5</v>
      </c>
      <c r="W32" s="15">
        <f>TIME(0,U32,V32)</f>
        <v>2.1412037037037038E-3</v>
      </c>
      <c r="X32" s="7">
        <v>36</v>
      </c>
      <c r="Y32" s="7">
        <f>X$2-X32</f>
        <v>14</v>
      </c>
      <c r="Z32" s="15">
        <f>W32+TIME(0,0,Y32)</f>
        <v>2.3032407407407407E-3</v>
      </c>
      <c r="AA32" s="7">
        <f>RANK(Z32,Z$8:Z$33,1)</f>
        <v>25</v>
      </c>
      <c r="AB32" s="7">
        <f>VLOOKUP(AA32,'Место-баллы'!$A$3:$E$52,2,0)</f>
        <v>37</v>
      </c>
      <c r="AC32" s="10"/>
      <c r="AD32" s="7">
        <v>8</v>
      </c>
      <c r="AE32" s="7">
        <v>5</v>
      </c>
      <c r="AF32" s="15">
        <f>TIME(0,AD32,AE32)</f>
        <v>5.6134259259259271E-3</v>
      </c>
      <c r="AG32" s="7">
        <v>0</v>
      </c>
      <c r="AH32" s="7">
        <f>AG$2-AG32</f>
        <v>72</v>
      </c>
      <c r="AI32" s="15">
        <f>AF32+TIME(0,0,AH32)</f>
        <v>6.4467592592592606E-3</v>
      </c>
      <c r="AJ32" s="7">
        <f>RANK(AI32,AI$8:AI$33,1)</f>
        <v>24</v>
      </c>
      <c r="AK32" s="7">
        <v>0</v>
      </c>
      <c r="AL32" s="10"/>
      <c r="AM32" s="7">
        <v>12</v>
      </c>
      <c r="AN32" s="7">
        <v>5</v>
      </c>
      <c r="AO32" s="15">
        <f>TIME(0,AM32,AN32)</f>
        <v>8.3912037037037045E-3</v>
      </c>
      <c r="AP32" s="7">
        <v>0</v>
      </c>
      <c r="AQ32" s="7">
        <f>AP$2-AP32</f>
        <v>27</v>
      </c>
      <c r="AR32" s="15">
        <f>AO32+TIME(0,0,AQ32)</f>
        <v>8.7037037037037048E-3</v>
      </c>
      <c r="AS32" s="7">
        <f>RANK(AR32,AR$8:AR$33,1)</f>
        <v>23</v>
      </c>
      <c r="AT32" s="7">
        <v>0</v>
      </c>
      <c r="AU32" s="10"/>
      <c r="AV32" s="7">
        <v>9</v>
      </c>
      <c r="AW32" s="7">
        <v>5</v>
      </c>
      <c r="AX32" s="15">
        <f>TIME(0,AV32,AW32)</f>
        <v>6.3078703703703708E-3</v>
      </c>
      <c r="AY32" s="7">
        <v>0</v>
      </c>
      <c r="AZ32" s="7">
        <f>AY$2-AY32</f>
        <v>290</v>
      </c>
      <c r="BA32" s="15">
        <f>AX32+TIME(0,0,AZ32)</f>
        <v>9.6643518518518511E-3</v>
      </c>
      <c r="BB32" s="7">
        <f>RANK(BA32,BA$8:BA$33,1)</f>
        <v>22</v>
      </c>
      <c r="BC32" s="7">
        <v>0</v>
      </c>
      <c r="BD32" s="10"/>
      <c r="BE32" s="7"/>
      <c r="BF32" s="7"/>
      <c r="BG32" s="15"/>
      <c r="BH32" s="7">
        <v>9</v>
      </c>
      <c r="BI32" s="7">
        <v>5</v>
      </c>
      <c r="BJ32" s="15">
        <f>TIME(0,BH32,BI32)</f>
        <v>6.3078703703703708E-3</v>
      </c>
      <c r="BK32" s="7">
        <v>0</v>
      </c>
      <c r="BL32" s="7">
        <f>BK$2-BK32</f>
        <v>802</v>
      </c>
      <c r="BM32" s="15">
        <f>BJ32+TIME(0,0,BL32)</f>
        <v>1.5590277777777779E-2</v>
      </c>
      <c r="BN32" s="7">
        <f>RANK(BM32,BM$8:BM$33,1)</f>
        <v>22</v>
      </c>
      <c r="BO32" s="7">
        <v>0</v>
      </c>
    </row>
    <row r="33" spans="2:67" x14ac:dyDescent="0.25">
      <c r="B33" s="7">
        <f>RANK(C33,C$8:C$33,0)</f>
        <v>26</v>
      </c>
      <c r="C33" s="7">
        <f>SUMIF($G$1:$BO$1,1,$G33:$BO33)</f>
        <v>57</v>
      </c>
      <c r="D33" s="10"/>
      <c r="E33" s="14" t="s">
        <v>64</v>
      </c>
      <c r="F33" s="10"/>
      <c r="G33" s="7">
        <v>125</v>
      </c>
      <c r="H33" s="7">
        <v>12</v>
      </c>
      <c r="I33" s="7">
        <v>15</v>
      </c>
      <c r="J33" s="7">
        <f>VLOOKUP(I33,'Место-баллы'!$A$3:$E$52,2,0)</f>
        <v>57</v>
      </c>
      <c r="K33" s="10"/>
      <c r="L33" s="7">
        <v>3</v>
      </c>
      <c r="M33" s="7">
        <v>5</v>
      </c>
      <c r="N33" s="15">
        <f>TIME(0,L33,M33)</f>
        <v>2.1412037037037038E-3</v>
      </c>
      <c r="O33" s="7">
        <v>0</v>
      </c>
      <c r="P33" s="7">
        <f>O$2-O33</f>
        <v>50</v>
      </c>
      <c r="Q33" s="15">
        <f>N33+TIME(0,0,P33)</f>
        <v>2.7199074074074074E-3</v>
      </c>
      <c r="R33" s="7">
        <f>RANK(Q33,Q$8:Q$33,1)</f>
        <v>26</v>
      </c>
      <c r="S33" s="7">
        <v>0</v>
      </c>
      <c r="T33" s="10"/>
      <c r="U33" s="7">
        <v>3</v>
      </c>
      <c r="V33" s="7">
        <v>5</v>
      </c>
      <c r="W33" s="15">
        <f>TIME(0,U33,V33)</f>
        <v>2.1412037037037038E-3</v>
      </c>
      <c r="X33" s="7">
        <v>0</v>
      </c>
      <c r="Y33" s="7">
        <f>X$2-X33</f>
        <v>50</v>
      </c>
      <c r="Z33" s="15">
        <f>W33+TIME(0,0,Y33)</f>
        <v>2.7199074074074074E-3</v>
      </c>
      <c r="AA33" s="7">
        <f>RANK(Z33,Z$8:Z$33,1)</f>
        <v>26</v>
      </c>
      <c r="AB33" s="7">
        <v>0</v>
      </c>
      <c r="AC33" s="10"/>
      <c r="AD33" s="7">
        <v>8</v>
      </c>
      <c r="AE33" s="7">
        <v>5</v>
      </c>
      <c r="AF33" s="15">
        <f>TIME(0,AD33,AE33)</f>
        <v>5.6134259259259271E-3</v>
      </c>
      <c r="AG33" s="7">
        <v>0</v>
      </c>
      <c r="AH33" s="7">
        <f>AG$2-AG33</f>
        <v>72</v>
      </c>
      <c r="AI33" s="15">
        <f>AF33+TIME(0,0,AH33)</f>
        <v>6.4467592592592606E-3</v>
      </c>
      <c r="AJ33" s="7">
        <f>RANK(AI33,AI$8:AI$33,1)</f>
        <v>24</v>
      </c>
      <c r="AK33" s="7">
        <v>0</v>
      </c>
      <c r="AL33" s="10"/>
      <c r="AM33" s="7">
        <v>12</v>
      </c>
      <c r="AN33" s="7">
        <v>5</v>
      </c>
      <c r="AO33" s="15">
        <f>TIME(0,AM33,AN33)</f>
        <v>8.3912037037037045E-3</v>
      </c>
      <c r="AP33" s="7">
        <v>0</v>
      </c>
      <c r="AQ33" s="7">
        <f>AP$2-AP33</f>
        <v>27</v>
      </c>
      <c r="AR33" s="15">
        <f>AO33+TIME(0,0,AQ33)</f>
        <v>8.7037037037037048E-3</v>
      </c>
      <c r="AS33" s="7">
        <f>RANK(AR33,AR$8:AR$33,1)</f>
        <v>23</v>
      </c>
      <c r="AT33" s="7">
        <v>0</v>
      </c>
      <c r="AU33" s="10"/>
      <c r="AV33" s="7">
        <v>9</v>
      </c>
      <c r="AW33" s="7">
        <v>5</v>
      </c>
      <c r="AX33" s="15">
        <f>TIME(0,AV33,AW33)</f>
        <v>6.3078703703703708E-3</v>
      </c>
      <c r="AY33" s="7">
        <v>0</v>
      </c>
      <c r="AZ33" s="7">
        <f>AY$2-AY33</f>
        <v>290</v>
      </c>
      <c r="BA33" s="15">
        <f>AX33+TIME(0,0,AZ33)</f>
        <v>9.6643518518518511E-3</v>
      </c>
      <c r="BB33" s="7">
        <f>RANK(BA33,BA$8:BA$33,1)</f>
        <v>22</v>
      </c>
      <c r="BC33" s="7">
        <v>0</v>
      </c>
      <c r="BD33" s="10"/>
      <c r="BE33" s="7"/>
      <c r="BF33" s="7"/>
      <c r="BG33" s="15"/>
      <c r="BH33" s="7">
        <v>9</v>
      </c>
      <c r="BI33" s="7">
        <v>5</v>
      </c>
      <c r="BJ33" s="15">
        <f>TIME(0,BH33,BI33)</f>
        <v>6.3078703703703708E-3</v>
      </c>
      <c r="BK33" s="7">
        <v>0</v>
      </c>
      <c r="BL33" s="7">
        <f>BK$2-BK33</f>
        <v>802</v>
      </c>
      <c r="BM33" s="15">
        <f>BJ33+TIME(0,0,BL33)</f>
        <v>1.5590277777777779E-2</v>
      </c>
      <c r="BN33" s="7">
        <f>RANK(BM33,BM$8:BM$33,1)</f>
        <v>22</v>
      </c>
      <c r="BO33" s="7">
        <v>0</v>
      </c>
    </row>
    <row r="34" spans="2:67" ht="15.75" customHeight="1" x14ac:dyDescent="0.25"/>
    <row r="35" spans="2:67" ht="15.75" customHeight="1" x14ac:dyDescent="0.25"/>
    <row r="36" spans="2:67" ht="15.75" customHeight="1" x14ac:dyDescent="0.25"/>
    <row r="37" spans="2:67" ht="15.75" customHeight="1" x14ac:dyDescent="0.25"/>
    <row r="38" spans="2:67" ht="15.75" customHeight="1" x14ac:dyDescent="0.25"/>
    <row r="39" spans="2:67" ht="15.75" customHeight="1" x14ac:dyDescent="0.25"/>
    <row r="40" spans="2:67" ht="15.75" customHeight="1" x14ac:dyDescent="0.25"/>
    <row r="41" spans="2:67" ht="15.75" customHeight="1" x14ac:dyDescent="0.25"/>
    <row r="42" spans="2:67" ht="15.75" customHeight="1" x14ac:dyDescent="0.25"/>
    <row r="43" spans="2:67" ht="15.75" customHeight="1" x14ac:dyDescent="0.25"/>
    <row r="44" spans="2:67" ht="15.75" customHeight="1" x14ac:dyDescent="0.25"/>
    <row r="45" spans="2:67" ht="15.75" customHeight="1" x14ac:dyDescent="0.25"/>
    <row r="46" spans="2:67" ht="15.75" customHeight="1" x14ac:dyDescent="0.25"/>
    <row r="47" spans="2:67" ht="15.75" customHeight="1" x14ac:dyDescent="0.25"/>
    <row r="48" spans="2:6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</sheetData>
  <autoFilter ref="B7:BO7" xr:uid="{88B5D970-D7FF-4915-BFB3-77C98A0A9973}">
    <sortState xmlns:xlrd2="http://schemas.microsoft.com/office/spreadsheetml/2017/richdata2" ref="B8:BO33">
      <sortCondition ref="B7"/>
    </sortState>
  </autoFilter>
  <mergeCells count="9">
    <mergeCell ref="AM5:AT6"/>
    <mergeCell ref="AV5:BC6"/>
    <mergeCell ref="BE5:BO6"/>
    <mergeCell ref="B5:C6"/>
    <mergeCell ref="E5:E6"/>
    <mergeCell ref="G5:J6"/>
    <mergeCell ref="L5:S6"/>
    <mergeCell ref="U5:AB6"/>
    <mergeCell ref="AD5:AK6"/>
  </mergeCells>
  <printOptions horizontalCentered="1" verticalCentered="1"/>
  <pageMargins left="0" right="0" top="0" bottom="0" header="0" footer="0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13D0-6571-44AD-B50E-228598AE9FB3}">
  <sheetPr>
    <pageSetUpPr fitToPage="1"/>
  </sheetPr>
  <dimension ref="B1:BL21"/>
  <sheetViews>
    <sheetView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AW16" sqref="AW16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5.5703125" bestFit="1" customWidth="1"/>
    <col min="6" max="6" width="1.42578125" customWidth="1"/>
    <col min="7" max="7" width="6.85546875" hidden="1" customWidth="1" outlineLevel="1"/>
    <col min="8" max="8" width="7.140625" customWidth="1" collapsed="1"/>
    <col min="9" max="9" width="6.85546875" customWidth="1"/>
    <col min="10" max="10" width="1.42578125" customWidth="1"/>
    <col min="11" max="11" width="5.140625" hidden="1" customWidth="1" outlineLevel="1"/>
    <col min="12" max="12" width="4.28515625" hidden="1" customWidth="1" outlineLevel="1"/>
    <col min="13" max="13" width="7.140625" hidden="1" customWidth="1" outlineLevel="1" collapsed="1"/>
    <col min="14" max="14" width="6.85546875" hidden="1" customWidth="1" outlineLevel="1"/>
    <col min="15" max="15" width="7.85546875" hidden="1" customWidth="1" outlineLevel="1"/>
    <col min="16" max="16" width="7.140625" hidden="1" customWidth="1" outlineLevel="1"/>
    <col min="17" max="17" width="7.140625" customWidth="1" collapsed="1"/>
    <col min="18" max="18" width="6.85546875" customWidth="1"/>
    <col min="19" max="19" width="1.42578125" customWidth="1"/>
    <col min="20" max="20" width="5.140625" hidden="1" customWidth="1" outlineLevel="1"/>
    <col min="21" max="21" width="4.28515625" hidden="1" customWidth="1" outlineLevel="1"/>
    <col min="22" max="22" width="7.140625" hidden="1" customWidth="1" outlineLevel="1" collapsed="1"/>
    <col min="23" max="23" width="6.85546875" hidden="1" customWidth="1" outlineLevel="1"/>
    <col min="24" max="24" width="7.85546875" hidden="1" customWidth="1" outlineLevel="1"/>
    <col min="25" max="25" width="7.140625" hidden="1" customWidth="1" outlineLevel="1"/>
    <col min="26" max="26" width="7.140625" customWidth="1" collapsed="1"/>
    <col min="27" max="27" width="6.85546875" customWidth="1"/>
    <col min="28" max="28" width="1.42578125" customWidth="1"/>
    <col min="29" max="29" width="5.140625" hidden="1" customWidth="1" outlineLevel="1"/>
    <col min="30" max="30" width="4.28515625" hidden="1" customWidth="1" outlineLevel="1"/>
    <col min="31" max="31" width="7.140625" hidden="1" customWidth="1" outlineLevel="1" collapsed="1"/>
    <col min="32" max="32" width="6.85546875" hidden="1" customWidth="1" outlineLevel="1"/>
    <col min="33" max="33" width="7.85546875" hidden="1" customWidth="1" outlineLevel="1"/>
    <col min="34" max="34" width="7.140625" hidden="1" customWidth="1" outlineLevel="1"/>
    <col min="35" max="35" width="7.140625" customWidth="1" collapsed="1"/>
    <col min="36" max="36" width="6.85546875" customWidth="1"/>
    <col min="37" max="37" width="1.42578125" hidden="1" customWidth="1" outlineLevel="1"/>
    <col min="38" max="38" width="6.85546875" hidden="1" customWidth="1" outlineLevel="1"/>
    <col min="39" max="39" width="7.140625" hidden="1" customWidth="1" outlineLevel="1"/>
    <col min="40" max="40" width="6.85546875" hidden="1" customWidth="1" outlineLevel="1"/>
    <col min="41" max="41" width="1.42578125" hidden="1" customWidth="1" outlineLevel="1"/>
    <col min="42" max="42" width="6.85546875" hidden="1" customWidth="1" outlineLevel="1"/>
    <col min="43" max="43" width="7.140625" hidden="1" customWidth="1" outlineLevel="1"/>
    <col min="44" max="44" width="6.85546875" hidden="1" customWidth="1" outlineLevel="1"/>
    <col min="45" max="45" width="1.42578125" hidden="1" customWidth="1" outlineLevel="1"/>
    <col min="46" max="46" width="6.85546875" hidden="1" customWidth="1" outlineLevel="1"/>
    <col min="47" max="47" width="7.140625" hidden="1" customWidth="1" outlineLevel="1"/>
    <col min="48" max="48" width="6.85546875" hidden="1" customWidth="1" outlineLevel="1"/>
    <col min="49" max="49" width="1.42578125" customWidth="1" collapsed="1"/>
    <col min="50" max="50" width="7.42578125" bestFit="1" customWidth="1"/>
    <col min="51" max="51" width="7.140625" bestFit="1" customWidth="1"/>
    <col min="52" max="52" width="7.140625" customWidth="1"/>
    <col min="53" max="53" width="1.42578125" customWidth="1"/>
    <col min="54" max="54" width="5.140625" hidden="1" customWidth="1" outlineLevel="1"/>
    <col min="55" max="55" width="4.28515625" hidden="1" customWidth="1" outlineLevel="1"/>
    <col min="56" max="56" width="9.140625" hidden="1" customWidth="1" outlineLevel="1" collapsed="1"/>
    <col min="57" max="57" width="5.140625" hidden="1" customWidth="1" outlineLevel="1"/>
    <col min="58" max="58" width="4.28515625" hidden="1" customWidth="1" outlineLevel="1"/>
    <col min="59" max="59" width="7.140625" customWidth="1" collapsed="1"/>
    <col min="60" max="60" width="6.85546875" hidden="1" customWidth="1" outlineLevel="1"/>
    <col min="61" max="61" width="7.85546875" hidden="1" customWidth="1" outlineLevel="1"/>
    <col min="62" max="62" width="7.140625" hidden="1" customWidth="1" outlineLevel="1"/>
    <col min="63" max="63" width="7.140625" customWidth="1" collapsed="1"/>
    <col min="64" max="64" width="6.85546875" customWidth="1"/>
  </cols>
  <sheetData>
    <row r="1" spans="2:64" x14ac:dyDescent="0.25">
      <c r="E1" s="13"/>
      <c r="G1" s="3"/>
      <c r="H1" s="3"/>
      <c r="I1" s="4">
        <v>1</v>
      </c>
      <c r="K1" s="3"/>
      <c r="L1" s="3"/>
      <c r="M1" s="3"/>
      <c r="N1" s="3"/>
      <c r="O1" s="3"/>
      <c r="P1" s="3"/>
      <c r="Q1" s="3"/>
      <c r="R1" s="4">
        <v>1</v>
      </c>
      <c r="T1" s="3"/>
      <c r="U1" s="3"/>
      <c r="V1" s="3"/>
      <c r="W1" s="3"/>
      <c r="X1" s="3"/>
      <c r="Y1" s="3"/>
      <c r="Z1" s="3"/>
      <c r="AA1" s="4">
        <v>1</v>
      </c>
      <c r="AC1" s="3"/>
      <c r="AD1" s="3"/>
      <c r="AE1" s="3"/>
      <c r="AF1" s="3"/>
      <c r="AG1" s="3"/>
      <c r="AH1" s="3"/>
      <c r="AI1" s="3"/>
      <c r="AJ1" s="4">
        <v>1</v>
      </c>
      <c r="AL1" s="3"/>
      <c r="AM1" s="3"/>
      <c r="AN1" s="3"/>
      <c r="AP1" s="3"/>
      <c r="AQ1" s="3"/>
      <c r="AR1" s="3"/>
      <c r="AT1" s="3"/>
      <c r="AU1" s="3"/>
      <c r="AV1" s="3"/>
      <c r="AW1" s="17"/>
      <c r="AX1" s="18"/>
      <c r="AY1" s="18"/>
      <c r="AZ1" s="4">
        <v>1</v>
      </c>
      <c r="BE1" s="3"/>
      <c r="BF1" s="3"/>
      <c r="BG1" s="3"/>
      <c r="BH1" s="3"/>
      <c r="BI1" s="3"/>
      <c r="BJ1" s="3"/>
      <c r="BK1" s="3"/>
      <c r="BL1" s="4">
        <v>1</v>
      </c>
    </row>
    <row r="2" spans="2:64" x14ac:dyDescent="0.25">
      <c r="E2" s="13"/>
      <c r="G2" s="3"/>
      <c r="H2" s="3"/>
      <c r="I2" s="3"/>
      <c r="K2" s="3"/>
      <c r="L2" s="3"/>
      <c r="M2" s="3"/>
      <c r="N2" s="5">
        <f>10+30+8+30+40</f>
        <v>118</v>
      </c>
      <c r="O2" s="3"/>
      <c r="P2" s="3"/>
      <c r="Q2" s="3"/>
      <c r="R2" s="3"/>
      <c r="T2" s="3"/>
      <c r="U2" s="3"/>
      <c r="V2" s="3"/>
      <c r="W2" s="5">
        <f>4*(24+16+8)</f>
        <v>192</v>
      </c>
      <c r="X2" s="3"/>
      <c r="Y2" s="3"/>
      <c r="Z2" s="3"/>
      <c r="AA2" s="3"/>
      <c r="AC2" s="3"/>
      <c r="AD2" s="3"/>
      <c r="AE2" s="3"/>
      <c r="AF2" s="5">
        <f>5*(1+10+10)</f>
        <v>105</v>
      </c>
      <c r="AG2" s="3"/>
      <c r="AH2" s="3"/>
      <c r="AI2" s="3"/>
      <c r="AJ2" s="3"/>
      <c r="AL2" s="3"/>
      <c r="AM2" s="3"/>
      <c r="AN2" s="3"/>
      <c r="AP2" s="3"/>
      <c r="AQ2" s="3"/>
      <c r="AR2" s="3"/>
      <c r="AT2" s="3"/>
      <c r="AU2" s="3"/>
      <c r="AV2" s="3"/>
      <c r="AX2" s="3"/>
      <c r="AY2" s="3"/>
      <c r="AZ2" s="3"/>
      <c r="BE2" s="3"/>
      <c r="BF2" s="3"/>
      <c r="BG2" s="3"/>
      <c r="BH2" s="5">
        <v>4</v>
      </c>
      <c r="BI2" s="3"/>
      <c r="BJ2" s="3"/>
      <c r="BK2" s="3"/>
      <c r="BL2" s="3"/>
    </row>
    <row r="3" spans="2:64" x14ac:dyDescent="0.25">
      <c r="E3" s="13"/>
      <c r="G3" s="6"/>
      <c r="H3" s="3"/>
      <c r="I3" s="3"/>
      <c r="K3" s="3"/>
      <c r="L3" s="3"/>
      <c r="M3" s="3"/>
      <c r="N3" s="6" t="s">
        <v>71</v>
      </c>
      <c r="O3" s="3"/>
      <c r="P3" s="3"/>
      <c r="Q3" s="3"/>
      <c r="R3" s="3"/>
      <c r="T3" s="3"/>
      <c r="U3" s="3"/>
      <c r="V3" s="3"/>
      <c r="W3" s="6" t="s">
        <v>27</v>
      </c>
      <c r="X3" s="3"/>
      <c r="Y3" s="3"/>
      <c r="Z3" s="3"/>
      <c r="AA3" s="3"/>
      <c r="AC3" s="3"/>
      <c r="AD3" s="3"/>
      <c r="AE3" s="3"/>
      <c r="AF3" s="6" t="s">
        <v>72</v>
      </c>
      <c r="AG3" s="3"/>
      <c r="AH3" s="3"/>
      <c r="AI3" s="3"/>
      <c r="AJ3" s="3"/>
      <c r="AL3" s="6"/>
      <c r="AM3" s="3"/>
      <c r="AN3" s="3"/>
      <c r="AP3" s="6"/>
      <c r="AQ3" s="3"/>
      <c r="AR3" s="3"/>
      <c r="AT3" s="6"/>
      <c r="AU3" s="3"/>
      <c r="AV3" s="3"/>
      <c r="AX3" s="3"/>
      <c r="AY3" s="3"/>
      <c r="AZ3" s="3"/>
      <c r="BE3" s="3"/>
      <c r="BF3" s="3"/>
      <c r="BG3" s="3"/>
      <c r="BH3" s="6" t="s">
        <v>20</v>
      </c>
      <c r="BI3" s="3"/>
      <c r="BJ3" s="3"/>
      <c r="BK3" s="3"/>
      <c r="BL3" s="3"/>
    </row>
    <row r="4" spans="2:64" x14ac:dyDescent="0.25">
      <c r="G4" s="3"/>
      <c r="H4" s="3"/>
      <c r="I4" s="3"/>
      <c r="K4" s="3"/>
      <c r="L4" s="3"/>
      <c r="M4" s="3"/>
      <c r="N4" s="3"/>
      <c r="O4" s="3"/>
      <c r="P4" s="3"/>
      <c r="Q4" s="3"/>
      <c r="R4" s="3"/>
      <c r="T4" s="3"/>
      <c r="U4" s="3"/>
      <c r="V4" s="3"/>
      <c r="W4" s="3"/>
      <c r="X4" s="3"/>
      <c r="Y4" s="3"/>
      <c r="Z4" s="3"/>
      <c r="AA4" s="3"/>
      <c r="AC4" s="3"/>
      <c r="AD4" s="3"/>
      <c r="AE4" s="3"/>
      <c r="AF4" s="3"/>
      <c r="AG4" s="3"/>
      <c r="AH4" s="3"/>
      <c r="AI4" s="3"/>
      <c r="AJ4" s="3"/>
      <c r="AL4" s="3"/>
      <c r="AM4" s="3"/>
      <c r="AN4" s="3"/>
      <c r="AP4" s="3"/>
      <c r="AQ4" s="3"/>
      <c r="AR4" s="3"/>
      <c r="AT4" s="3"/>
      <c r="AU4" s="3"/>
      <c r="AV4" s="3"/>
      <c r="AX4" s="3"/>
      <c r="AY4" s="3"/>
      <c r="AZ4" s="3"/>
      <c r="BE4" s="3"/>
      <c r="BF4" s="3"/>
      <c r="BG4" s="3"/>
      <c r="BH4" s="3"/>
      <c r="BI4" s="3"/>
      <c r="BJ4" s="3"/>
      <c r="BK4" s="3"/>
      <c r="BL4" s="3"/>
    </row>
    <row r="5" spans="2:64" ht="15" customHeight="1" x14ac:dyDescent="0.25">
      <c r="B5" s="29" t="s">
        <v>4</v>
      </c>
      <c r="C5" s="30"/>
      <c r="D5" s="7"/>
      <c r="E5" s="29" t="s">
        <v>78</v>
      </c>
      <c r="F5" s="7"/>
      <c r="G5" s="29" t="s">
        <v>25</v>
      </c>
      <c r="H5" s="30"/>
      <c r="I5" s="30"/>
      <c r="J5" s="7"/>
      <c r="K5" s="29" t="s">
        <v>26</v>
      </c>
      <c r="L5" s="30"/>
      <c r="M5" s="30"/>
      <c r="N5" s="30"/>
      <c r="O5" s="30"/>
      <c r="P5" s="30"/>
      <c r="Q5" s="30"/>
      <c r="R5" s="30"/>
      <c r="S5" s="7"/>
      <c r="T5" s="29" t="s">
        <v>5</v>
      </c>
      <c r="U5" s="30"/>
      <c r="V5" s="30"/>
      <c r="W5" s="30"/>
      <c r="X5" s="30"/>
      <c r="Y5" s="30"/>
      <c r="Z5" s="30"/>
      <c r="AA5" s="30"/>
      <c r="AB5" s="7"/>
      <c r="AC5" s="29" t="s">
        <v>6</v>
      </c>
      <c r="AD5" s="30"/>
      <c r="AE5" s="30"/>
      <c r="AF5" s="30"/>
      <c r="AG5" s="30"/>
      <c r="AH5" s="30"/>
      <c r="AI5" s="30"/>
      <c r="AJ5" s="30"/>
      <c r="AK5" s="7"/>
      <c r="AL5" s="29" t="s">
        <v>73</v>
      </c>
      <c r="AM5" s="30"/>
      <c r="AN5" s="30"/>
      <c r="AO5" s="7"/>
      <c r="AP5" s="29" t="s">
        <v>74</v>
      </c>
      <c r="AQ5" s="30"/>
      <c r="AR5" s="30"/>
      <c r="AS5" s="7"/>
      <c r="AT5" s="29" t="s">
        <v>75</v>
      </c>
      <c r="AU5" s="30"/>
      <c r="AV5" s="30"/>
      <c r="AW5" s="7"/>
      <c r="AX5" s="23" t="s">
        <v>76</v>
      </c>
      <c r="AY5" s="24"/>
      <c r="AZ5" s="25"/>
      <c r="BA5" s="7"/>
      <c r="BB5" s="23" t="s">
        <v>29</v>
      </c>
      <c r="BC5" s="24"/>
      <c r="BD5" s="24"/>
      <c r="BE5" s="24"/>
      <c r="BF5" s="24"/>
      <c r="BG5" s="24"/>
      <c r="BH5" s="24"/>
      <c r="BI5" s="24"/>
      <c r="BJ5" s="24"/>
      <c r="BK5" s="24"/>
      <c r="BL5" s="25"/>
    </row>
    <row r="6" spans="2:64" x14ac:dyDescent="0.25">
      <c r="B6" s="30"/>
      <c r="C6" s="30"/>
      <c r="D6" s="8"/>
      <c r="E6" s="30"/>
      <c r="F6" s="8"/>
      <c r="G6" s="30"/>
      <c r="H6" s="30"/>
      <c r="I6" s="30"/>
      <c r="J6" s="8"/>
      <c r="K6" s="30"/>
      <c r="L6" s="30"/>
      <c r="M6" s="30"/>
      <c r="N6" s="30"/>
      <c r="O6" s="30"/>
      <c r="P6" s="30"/>
      <c r="Q6" s="30"/>
      <c r="R6" s="30"/>
      <c r="S6" s="8"/>
      <c r="T6" s="30"/>
      <c r="U6" s="30"/>
      <c r="V6" s="30"/>
      <c r="W6" s="30"/>
      <c r="X6" s="30"/>
      <c r="Y6" s="30"/>
      <c r="Z6" s="30"/>
      <c r="AA6" s="30"/>
      <c r="AB6" s="8"/>
      <c r="AC6" s="30"/>
      <c r="AD6" s="30"/>
      <c r="AE6" s="30"/>
      <c r="AF6" s="30"/>
      <c r="AG6" s="30"/>
      <c r="AH6" s="30"/>
      <c r="AI6" s="30"/>
      <c r="AJ6" s="30"/>
      <c r="AK6" s="8"/>
      <c r="AL6" s="30"/>
      <c r="AM6" s="30"/>
      <c r="AN6" s="30"/>
      <c r="AO6" s="8"/>
      <c r="AP6" s="30"/>
      <c r="AQ6" s="30"/>
      <c r="AR6" s="30"/>
      <c r="AS6" s="8"/>
      <c r="AT6" s="30"/>
      <c r="AU6" s="30"/>
      <c r="AV6" s="30"/>
      <c r="AW6" s="8"/>
      <c r="AX6" s="26"/>
      <c r="AY6" s="27"/>
      <c r="AZ6" s="28"/>
      <c r="BA6" s="8"/>
      <c r="BB6" s="26"/>
      <c r="BC6" s="27"/>
      <c r="BD6" s="27"/>
      <c r="BE6" s="27"/>
      <c r="BF6" s="27"/>
      <c r="BG6" s="27"/>
      <c r="BH6" s="27"/>
      <c r="BI6" s="27"/>
      <c r="BJ6" s="27"/>
      <c r="BK6" s="27"/>
      <c r="BL6" s="28"/>
    </row>
    <row r="7" spans="2:64" ht="25.5" x14ac:dyDescent="0.25">
      <c r="B7" s="12" t="s">
        <v>8</v>
      </c>
      <c r="C7" s="12" t="s">
        <v>9</v>
      </c>
      <c r="D7" s="9"/>
      <c r="E7" s="19" t="s">
        <v>24</v>
      </c>
      <c r="F7" s="9"/>
      <c r="G7" s="12" t="s">
        <v>16</v>
      </c>
      <c r="H7" s="11" t="s">
        <v>14</v>
      </c>
      <c r="I7" s="11" t="s">
        <v>15</v>
      </c>
      <c r="J7" s="9"/>
      <c r="K7" s="11" t="s">
        <v>11</v>
      </c>
      <c r="L7" s="11" t="s">
        <v>12</v>
      </c>
      <c r="M7" s="11" t="s">
        <v>13</v>
      </c>
      <c r="N7" s="12" t="s">
        <v>16</v>
      </c>
      <c r="O7" s="11" t="s">
        <v>17</v>
      </c>
      <c r="P7" s="11" t="s">
        <v>13</v>
      </c>
      <c r="Q7" s="11" t="s">
        <v>14</v>
      </c>
      <c r="R7" s="11" t="s">
        <v>15</v>
      </c>
      <c r="S7" s="9"/>
      <c r="T7" s="11" t="s">
        <v>11</v>
      </c>
      <c r="U7" s="11" t="s">
        <v>12</v>
      </c>
      <c r="V7" s="11" t="s">
        <v>13</v>
      </c>
      <c r="W7" s="12" t="s">
        <v>16</v>
      </c>
      <c r="X7" s="11" t="s">
        <v>17</v>
      </c>
      <c r="Y7" s="11" t="s">
        <v>13</v>
      </c>
      <c r="Z7" s="11" t="s">
        <v>14</v>
      </c>
      <c r="AA7" s="11" t="s">
        <v>15</v>
      </c>
      <c r="AB7" s="9"/>
      <c r="AC7" s="11" t="s">
        <v>11</v>
      </c>
      <c r="AD7" s="11" t="s">
        <v>12</v>
      </c>
      <c r="AE7" s="11" t="s">
        <v>13</v>
      </c>
      <c r="AF7" s="12" t="s">
        <v>16</v>
      </c>
      <c r="AG7" s="11" t="s">
        <v>17</v>
      </c>
      <c r="AH7" s="11" t="s">
        <v>13</v>
      </c>
      <c r="AI7" s="11" t="s">
        <v>14</v>
      </c>
      <c r="AJ7" s="11" t="s">
        <v>15</v>
      </c>
      <c r="AK7" s="9"/>
      <c r="AL7" s="12" t="s">
        <v>16</v>
      </c>
      <c r="AM7" s="11" t="s">
        <v>14</v>
      </c>
      <c r="AN7" s="11" t="s">
        <v>15</v>
      </c>
      <c r="AO7" s="9"/>
      <c r="AP7" s="12" t="s">
        <v>16</v>
      </c>
      <c r="AQ7" s="11" t="s">
        <v>14</v>
      </c>
      <c r="AR7" s="11" t="s">
        <v>15</v>
      </c>
      <c r="AS7" s="9"/>
      <c r="AT7" s="12" t="s">
        <v>16</v>
      </c>
      <c r="AU7" s="11" t="s">
        <v>14</v>
      </c>
      <c r="AV7" s="11" t="s">
        <v>15</v>
      </c>
      <c r="AW7" s="9"/>
      <c r="AX7" s="12" t="s">
        <v>9</v>
      </c>
      <c r="AY7" s="11" t="s">
        <v>14</v>
      </c>
      <c r="AZ7" s="11" t="s">
        <v>15</v>
      </c>
      <c r="BA7" s="9"/>
      <c r="BB7" s="11" t="s">
        <v>11</v>
      </c>
      <c r="BC7" s="11" t="s">
        <v>12</v>
      </c>
      <c r="BD7" s="11" t="s">
        <v>41</v>
      </c>
      <c r="BE7" s="11" t="s">
        <v>11</v>
      </c>
      <c r="BF7" s="11" t="s">
        <v>12</v>
      </c>
      <c r="BG7" s="11" t="s">
        <v>13</v>
      </c>
      <c r="BH7" s="12" t="s">
        <v>16</v>
      </c>
      <c r="BI7" s="11" t="s">
        <v>17</v>
      </c>
      <c r="BJ7" s="11" t="s">
        <v>13</v>
      </c>
      <c r="BK7" s="11" t="s">
        <v>14</v>
      </c>
      <c r="BL7" s="11" t="s">
        <v>15</v>
      </c>
    </row>
    <row r="8" spans="2:64" x14ac:dyDescent="0.25">
      <c r="B8" s="7">
        <f>RANK(C8,C$8:C$13,0)</f>
        <v>1</v>
      </c>
      <c r="C8" s="7">
        <f>SUMIF($G$1:$BL$1,1,$G8:$BL8)</f>
        <v>565</v>
      </c>
      <c r="D8" s="10"/>
      <c r="E8" s="14" t="s">
        <v>68</v>
      </c>
      <c r="F8" s="10"/>
      <c r="G8" s="7">
        <v>34</v>
      </c>
      <c r="H8" s="7">
        <f>RANK(G8,G$8:G$13,0)</f>
        <v>2</v>
      </c>
      <c r="I8" s="7">
        <f>VLOOKUP(H8,'Место-баллы'!$A$3:$E$52,2,0)</f>
        <v>95</v>
      </c>
      <c r="J8" s="10"/>
      <c r="K8" s="7">
        <v>6</v>
      </c>
      <c r="L8" s="7">
        <v>45</v>
      </c>
      <c r="M8" s="15">
        <f>TIME(0,K8,L8)</f>
        <v>4.6874999999999998E-3</v>
      </c>
      <c r="N8" s="7">
        <v>118</v>
      </c>
      <c r="O8" s="7">
        <f>N$2-N8</f>
        <v>0</v>
      </c>
      <c r="P8" s="15">
        <f>M8+TIME(0,0,O8)</f>
        <v>4.6874999999999998E-3</v>
      </c>
      <c r="Q8" s="7">
        <f>RANK(P8,P$8:P$13,1)</f>
        <v>1</v>
      </c>
      <c r="R8" s="7">
        <f>VLOOKUP(Q8,'Место-баллы'!$A$3:$E$52,2,0)</f>
        <v>100</v>
      </c>
      <c r="S8" s="10"/>
      <c r="T8" s="7">
        <v>11</v>
      </c>
      <c r="U8" s="7">
        <v>10</v>
      </c>
      <c r="V8" s="15">
        <f>TIME(0,T8,U8)</f>
        <v>7.7546296296296287E-3</v>
      </c>
      <c r="W8" s="7">
        <v>192</v>
      </c>
      <c r="X8" s="7">
        <f>W$2-W8</f>
        <v>0</v>
      </c>
      <c r="Y8" s="15">
        <f>V8+TIME(0,0,X8)</f>
        <v>7.7546296296296287E-3</v>
      </c>
      <c r="Z8" s="7">
        <f>RANK(Y8,Y$8:Y$13,1)</f>
        <v>3</v>
      </c>
      <c r="AA8" s="7">
        <f>VLOOKUP(Z8,'Место-баллы'!$A$3:$E$52,2,0)</f>
        <v>90</v>
      </c>
      <c r="AB8" s="10"/>
      <c r="AC8" s="7">
        <v>12</v>
      </c>
      <c r="AD8" s="7">
        <v>44</v>
      </c>
      <c r="AE8" s="15">
        <f>TIME(0,AC8,AD8)</f>
        <v>8.8425925925925911E-3</v>
      </c>
      <c r="AF8" s="7">
        <v>105</v>
      </c>
      <c r="AG8" s="7">
        <f>AF$2-AF8</f>
        <v>0</v>
      </c>
      <c r="AH8" s="15">
        <f>AE8+TIME(0,0,AG8)</f>
        <v>8.8425925925925911E-3</v>
      </c>
      <c r="AI8" s="7">
        <f>RANK(AE8,AE$8:AE$13,1)</f>
        <v>2</v>
      </c>
      <c r="AJ8" s="7">
        <f>VLOOKUP(AI8,'Место-баллы'!$A$3:$E$52,2,0)</f>
        <v>95</v>
      </c>
      <c r="AK8" s="10"/>
      <c r="AL8" s="7">
        <v>151</v>
      </c>
      <c r="AM8" s="7">
        <f>RANK(AL8,AL$8:AL$13,0)</f>
        <v>2</v>
      </c>
      <c r="AN8" s="7">
        <f>AM8</f>
        <v>2</v>
      </c>
      <c r="AO8" s="10"/>
      <c r="AP8" s="7">
        <v>158</v>
      </c>
      <c r="AQ8" s="7">
        <f>RANK(AP8,AP$8:AP$13,0)</f>
        <v>1</v>
      </c>
      <c r="AR8" s="7">
        <f>AQ8</f>
        <v>1</v>
      </c>
      <c r="AS8" s="10"/>
      <c r="AT8" s="7">
        <v>154</v>
      </c>
      <c r="AU8" s="7">
        <f>RANK(AT8,AT$8:AT$13,0)</f>
        <v>1</v>
      </c>
      <c r="AV8" s="7">
        <f>AU8</f>
        <v>1</v>
      </c>
      <c r="AW8" s="10"/>
      <c r="AX8" s="7">
        <f>AN8+AR8+AV8</f>
        <v>4</v>
      </c>
      <c r="AY8" s="7">
        <f>RANK(AX8,AX$8:AX$13,1)</f>
        <v>1</v>
      </c>
      <c r="AZ8" s="7">
        <f>VLOOKUP(AY8,'Место-баллы'!$A$3:$E$52,2,0)</f>
        <v>100</v>
      </c>
      <c r="BA8" s="10"/>
      <c r="BB8" s="7">
        <v>2</v>
      </c>
      <c r="BC8" s="7">
        <v>11</v>
      </c>
      <c r="BD8" s="15">
        <f>TIME(0,BB8,BC8)</f>
        <v>1.5162037037037036E-3</v>
      </c>
      <c r="BE8" s="7">
        <v>3</v>
      </c>
      <c r="BF8" s="7">
        <v>58</v>
      </c>
      <c r="BG8" s="15">
        <f>TIME(0,BE8,BF8)</f>
        <v>2.7546296296296294E-3</v>
      </c>
      <c r="BH8" s="7">
        <v>4</v>
      </c>
      <c r="BI8" s="7">
        <f>BH$2-BH8</f>
        <v>0</v>
      </c>
      <c r="BJ8" s="15">
        <f>BG8+TIME(0,0,BI8)</f>
        <v>2.7546296296296294E-3</v>
      </c>
      <c r="BK8" s="7">
        <f>RANK(BJ8,BJ$8:BJ$13,1)</f>
        <v>4</v>
      </c>
      <c r="BL8" s="7">
        <f>VLOOKUP(BK8,'Место-баллы'!$A$3:$E$52,2,0)</f>
        <v>85</v>
      </c>
    </row>
    <row r="9" spans="2:64" x14ac:dyDescent="0.25">
      <c r="B9" s="7">
        <f>RANK(C9,C$8:C$13,0)</f>
        <v>2</v>
      </c>
      <c r="C9" s="7">
        <f>SUMIF($G$1:$BL$1,1,$G9:$BL9)</f>
        <v>545</v>
      </c>
      <c r="D9" s="10"/>
      <c r="E9" s="14" t="s">
        <v>67</v>
      </c>
      <c r="F9" s="10"/>
      <c r="G9" s="7">
        <f>8+18</f>
        <v>26</v>
      </c>
      <c r="H9" s="7">
        <f>RANK(G9,G$8:G$13,0)</f>
        <v>4</v>
      </c>
      <c r="I9" s="7">
        <f>VLOOKUP(H9,'Место-баллы'!$A$3:$E$52,2,0)</f>
        <v>85</v>
      </c>
      <c r="J9" s="10"/>
      <c r="K9" s="7">
        <v>7</v>
      </c>
      <c r="L9" s="7">
        <v>5</v>
      </c>
      <c r="M9" s="15">
        <f>TIME(0,K9,L9)</f>
        <v>4.9189814814814816E-3</v>
      </c>
      <c r="N9" s="7">
        <v>88</v>
      </c>
      <c r="O9" s="7">
        <f>N$2-N9</f>
        <v>30</v>
      </c>
      <c r="P9" s="15">
        <f>M9+TIME(0,0,O9)</f>
        <v>5.2662037037037035E-3</v>
      </c>
      <c r="Q9" s="7">
        <f>RANK(P9,P$8:P$13,1)</f>
        <v>3</v>
      </c>
      <c r="R9" s="7">
        <f>VLOOKUP(Q9,'Место-баллы'!$A$3:$E$52,2,0)</f>
        <v>90</v>
      </c>
      <c r="S9" s="10"/>
      <c r="T9" s="7">
        <v>10</v>
      </c>
      <c r="U9" s="7">
        <v>27</v>
      </c>
      <c r="V9" s="15">
        <f>TIME(0,T9,U9)</f>
        <v>7.2569444444444443E-3</v>
      </c>
      <c r="W9" s="7">
        <v>192</v>
      </c>
      <c r="X9" s="7">
        <f>W$2-W9</f>
        <v>0</v>
      </c>
      <c r="Y9" s="15">
        <f>V9+TIME(0,0,X9)</f>
        <v>7.2569444444444443E-3</v>
      </c>
      <c r="Z9" s="7">
        <f>RANK(Y9,Y$8:Y$13,1)</f>
        <v>1</v>
      </c>
      <c r="AA9" s="7">
        <f>VLOOKUP(Z9,'Место-баллы'!$A$3:$E$52,2,0)</f>
        <v>100</v>
      </c>
      <c r="AB9" s="10"/>
      <c r="AC9" s="7">
        <v>13</v>
      </c>
      <c r="AD9" s="7">
        <v>20</v>
      </c>
      <c r="AE9" s="15">
        <f>TIME(0,AC9,AD9)</f>
        <v>9.2592592592592605E-3</v>
      </c>
      <c r="AF9" s="7">
        <v>105</v>
      </c>
      <c r="AG9" s="7">
        <f>AF$2-AF9</f>
        <v>0</v>
      </c>
      <c r="AH9" s="15">
        <f>AE9+TIME(0,0,AG9)</f>
        <v>9.2592592592592605E-3</v>
      </c>
      <c r="AI9" s="7">
        <f>RANK(AE9,AE$8:AE$13,1)</f>
        <v>4</v>
      </c>
      <c r="AJ9" s="7">
        <f>VLOOKUP(AI9,'Место-баллы'!$A$3:$E$52,2,0)</f>
        <v>85</v>
      </c>
      <c r="AK9" s="10"/>
      <c r="AL9" s="7">
        <v>145</v>
      </c>
      <c r="AM9" s="7">
        <f>RANK(AL9,AL$8:AL$13,0)</f>
        <v>4</v>
      </c>
      <c r="AN9" s="7">
        <f>AM9</f>
        <v>4</v>
      </c>
      <c r="AO9" s="10"/>
      <c r="AP9" s="7">
        <v>121</v>
      </c>
      <c r="AQ9" s="7">
        <f>RANK(AP9,AP$8:AP$13,0)</f>
        <v>5</v>
      </c>
      <c r="AR9" s="7">
        <f>AQ9</f>
        <v>5</v>
      </c>
      <c r="AS9" s="10"/>
      <c r="AT9" s="7">
        <v>127</v>
      </c>
      <c r="AU9" s="7">
        <f>RANK(AT9,AT$8:AT$13,0)</f>
        <v>3</v>
      </c>
      <c r="AV9" s="7">
        <f>AU9</f>
        <v>3</v>
      </c>
      <c r="AW9" s="10"/>
      <c r="AX9" s="7">
        <f>AN9+AR9+AV9</f>
        <v>12</v>
      </c>
      <c r="AY9" s="7">
        <f>RANK(AX9,AX$8:AX$13,1)</f>
        <v>4</v>
      </c>
      <c r="AZ9" s="7">
        <f>VLOOKUP(AY9,'Место-баллы'!$A$3:$E$52,2,0)</f>
        <v>85</v>
      </c>
      <c r="BA9" s="10"/>
      <c r="BB9" s="7">
        <v>2</v>
      </c>
      <c r="BC9" s="7">
        <v>14</v>
      </c>
      <c r="BD9" s="15">
        <f>TIME(0,BB9,BC9)</f>
        <v>1.5509259259259261E-3</v>
      </c>
      <c r="BE9" s="7">
        <v>3</v>
      </c>
      <c r="BF9" s="7">
        <v>54</v>
      </c>
      <c r="BG9" s="15">
        <f>TIME(0,BE9,BF9)</f>
        <v>2.7083333333333334E-3</v>
      </c>
      <c r="BH9" s="7">
        <v>4</v>
      </c>
      <c r="BI9" s="7">
        <f>BH$2-BH9</f>
        <v>0</v>
      </c>
      <c r="BJ9" s="15">
        <f>BG9+TIME(0,0,BI9)</f>
        <v>2.7083333333333334E-3</v>
      </c>
      <c r="BK9" s="7">
        <f>RANK(BJ9,BJ$8:BJ$13,1)</f>
        <v>1</v>
      </c>
      <c r="BL9" s="7">
        <f>VLOOKUP(BK9,'Место-баллы'!$A$3:$E$52,2,0)</f>
        <v>100</v>
      </c>
    </row>
    <row r="10" spans="2:64" x14ac:dyDescent="0.25">
      <c r="B10" s="7">
        <f>RANK(C10,C$8:C$13,0)</f>
        <v>3</v>
      </c>
      <c r="C10" s="7">
        <f>SUMIF($G$1:$BL$1,1,$G10:$BL10)</f>
        <v>530</v>
      </c>
      <c r="D10" s="10"/>
      <c r="E10" s="14" t="s">
        <v>69</v>
      </c>
      <c r="F10" s="10"/>
      <c r="G10" s="7">
        <v>45</v>
      </c>
      <c r="H10" s="7">
        <f>RANK(G10,G$8:G$13,0)</f>
        <v>1</v>
      </c>
      <c r="I10" s="7">
        <f>VLOOKUP(H10,'Место-баллы'!$A$3:$E$52,2,0)</f>
        <v>100</v>
      </c>
      <c r="J10" s="10"/>
      <c r="K10" s="7">
        <v>7</v>
      </c>
      <c r="L10" s="7">
        <v>5</v>
      </c>
      <c r="M10" s="15">
        <f>TIME(0,K10,L10)</f>
        <v>4.9189814814814816E-3</v>
      </c>
      <c r="N10" s="7">
        <v>47</v>
      </c>
      <c r="O10" s="7">
        <f>N$2-N10</f>
        <v>71</v>
      </c>
      <c r="P10" s="15">
        <f>M10+TIME(0,0,O10)</f>
        <v>5.7407407407407407E-3</v>
      </c>
      <c r="Q10" s="7">
        <f>RANK(P10,P$8:P$13,1)</f>
        <v>5</v>
      </c>
      <c r="R10" s="7">
        <f>VLOOKUP(Q10,'Место-баллы'!$A$3:$E$52,2,0)</f>
        <v>80</v>
      </c>
      <c r="S10" s="10"/>
      <c r="T10" s="7">
        <v>11</v>
      </c>
      <c r="U10" s="7">
        <v>57</v>
      </c>
      <c r="V10" s="15">
        <f>TIME(0,T10,U10)</f>
        <v>8.2986111111111108E-3</v>
      </c>
      <c r="W10" s="7">
        <v>192</v>
      </c>
      <c r="X10" s="7">
        <f>W$2-W10</f>
        <v>0</v>
      </c>
      <c r="Y10" s="15">
        <f>V10+TIME(0,0,X10)</f>
        <v>8.2986111111111108E-3</v>
      </c>
      <c r="Z10" s="7">
        <f>RANK(Y10,Y$8:Y$13,1)</f>
        <v>5</v>
      </c>
      <c r="AA10" s="7">
        <f>VLOOKUP(Z10,'Место-баллы'!$A$3:$E$52,2,0)</f>
        <v>80</v>
      </c>
      <c r="AB10" s="10"/>
      <c r="AC10" s="7">
        <v>12</v>
      </c>
      <c r="AD10" s="7">
        <v>38</v>
      </c>
      <c r="AE10" s="15">
        <f>TIME(0,AC10,AD10)</f>
        <v>8.773148148148148E-3</v>
      </c>
      <c r="AF10" s="7">
        <v>105</v>
      </c>
      <c r="AG10" s="7">
        <f>AF$2-AF10</f>
        <v>0</v>
      </c>
      <c r="AH10" s="15">
        <f>AE10+TIME(0,0,AG10)</f>
        <v>8.773148148148148E-3</v>
      </c>
      <c r="AI10" s="7">
        <f>RANK(AE10,AE$8:AE$13,1)</f>
        <v>1</v>
      </c>
      <c r="AJ10" s="7">
        <f>VLOOKUP(AI10,'Место-баллы'!$A$3:$E$52,2,0)</f>
        <v>100</v>
      </c>
      <c r="AK10" s="10"/>
      <c r="AL10" s="7">
        <v>144</v>
      </c>
      <c r="AM10" s="7">
        <f>RANK(AL10,AL$8:AL$13,0)</f>
        <v>5</v>
      </c>
      <c r="AN10" s="7">
        <f>AM10</f>
        <v>5</v>
      </c>
      <c r="AO10" s="10"/>
      <c r="AP10" s="7">
        <v>136</v>
      </c>
      <c r="AQ10" s="7">
        <f>RANK(AP10,AP$8:AP$13,0)</f>
        <v>3</v>
      </c>
      <c r="AR10" s="7">
        <f>AQ10</f>
        <v>3</v>
      </c>
      <c r="AS10" s="10"/>
      <c r="AT10" s="7">
        <v>137</v>
      </c>
      <c r="AU10" s="7">
        <f>RANK(AT10,AT$8:AT$13,0)</f>
        <v>2</v>
      </c>
      <c r="AV10" s="7">
        <f>AU10</f>
        <v>2</v>
      </c>
      <c r="AW10" s="10"/>
      <c r="AX10" s="7">
        <f>AN10+AR10+AV10</f>
        <v>10</v>
      </c>
      <c r="AY10" s="7">
        <f>RANK(AX10,AX$8:AX$13,1)</f>
        <v>3</v>
      </c>
      <c r="AZ10" s="7">
        <f>VLOOKUP(AY10,'Место-баллы'!$A$3:$E$52,2,0)</f>
        <v>90</v>
      </c>
      <c r="BA10" s="10"/>
      <c r="BB10" s="7">
        <v>2</v>
      </c>
      <c r="BC10" s="7">
        <v>12</v>
      </c>
      <c r="BD10" s="15">
        <f>TIME(0,BB10,BC10)</f>
        <v>1.5277777777777779E-3</v>
      </c>
      <c r="BE10" s="7">
        <v>4</v>
      </c>
      <c r="BF10" s="7">
        <v>1</v>
      </c>
      <c r="BG10" s="15">
        <f>TIME(0,BE10,BF10)</f>
        <v>2.7893518518518519E-3</v>
      </c>
      <c r="BH10" s="7">
        <v>4</v>
      </c>
      <c r="BI10" s="7">
        <f>BH$2-BH10</f>
        <v>0</v>
      </c>
      <c r="BJ10" s="15">
        <f>BG10+TIME(0,0,BI10)</f>
        <v>2.7893518518518519E-3</v>
      </c>
      <c r="BK10" s="7">
        <f>RANK(BJ10,BJ$8:BJ$13,1)</f>
        <v>5</v>
      </c>
      <c r="BL10" s="7">
        <f>VLOOKUP(BK10,'Место-баллы'!$A$3:$E$52,2,0)</f>
        <v>80</v>
      </c>
    </row>
    <row r="11" spans="2:64" x14ac:dyDescent="0.25">
      <c r="B11" s="7">
        <v>4</v>
      </c>
      <c r="C11" s="7">
        <f>SUMIF($G$1:$BL$1,1,$G11:$BL11)</f>
        <v>530</v>
      </c>
      <c r="D11" s="10"/>
      <c r="E11" s="16" t="s">
        <v>77</v>
      </c>
      <c r="F11" s="10"/>
      <c r="G11" s="7">
        <v>31</v>
      </c>
      <c r="H11" s="7">
        <f>RANK(G11,G$8:G$13,0)</f>
        <v>3</v>
      </c>
      <c r="I11" s="7">
        <f>VLOOKUP(H11,'Место-баллы'!$A$3:$E$52,2,0)</f>
        <v>90</v>
      </c>
      <c r="J11" s="10"/>
      <c r="K11" s="7">
        <v>7</v>
      </c>
      <c r="L11" s="7">
        <v>5</v>
      </c>
      <c r="M11" s="15">
        <f>TIME(0,K11,L11)</f>
        <v>4.9189814814814816E-3</v>
      </c>
      <c r="N11" s="7">
        <f>78+33</f>
        <v>111</v>
      </c>
      <c r="O11" s="7">
        <f>N$2-N11</f>
        <v>7</v>
      </c>
      <c r="P11" s="15">
        <f>M11+TIME(0,0,O11)</f>
        <v>5.0000000000000001E-3</v>
      </c>
      <c r="Q11" s="7">
        <f>RANK(P11,P$8:P$13,1)</f>
        <v>2</v>
      </c>
      <c r="R11" s="7">
        <f>VLOOKUP(Q11,'Место-баллы'!$A$3:$E$52,2,0)</f>
        <v>95</v>
      </c>
      <c r="S11" s="10"/>
      <c r="T11" s="7">
        <v>11</v>
      </c>
      <c r="U11" s="7">
        <v>28</v>
      </c>
      <c r="V11" s="15">
        <f>TIME(0,T11,U11)</f>
        <v>7.9629629629629634E-3</v>
      </c>
      <c r="W11" s="7">
        <v>192</v>
      </c>
      <c r="X11" s="7">
        <f>W$2-W11</f>
        <v>0</v>
      </c>
      <c r="Y11" s="15">
        <f>V11+TIME(0,0,X11)</f>
        <v>7.9629629629629634E-3</v>
      </c>
      <c r="Z11" s="7">
        <f>RANK(Y11,Y$8:Y$13,1)</f>
        <v>4</v>
      </c>
      <c r="AA11" s="7">
        <f>VLOOKUP(Z11,'Место-баллы'!$A$3:$E$52,2,0)</f>
        <v>85</v>
      </c>
      <c r="AB11" s="10"/>
      <c r="AC11" s="7">
        <v>12</v>
      </c>
      <c r="AD11" s="7">
        <v>54</v>
      </c>
      <c r="AE11" s="15">
        <f>TIME(0,AC11,AD11)</f>
        <v>8.9583333333333338E-3</v>
      </c>
      <c r="AF11" s="7">
        <v>105</v>
      </c>
      <c r="AG11" s="7">
        <f>AF$2-AF11</f>
        <v>0</v>
      </c>
      <c r="AH11" s="15">
        <f>AE11+TIME(0,0,AG11)</f>
        <v>8.9583333333333338E-3</v>
      </c>
      <c r="AI11" s="7">
        <f>RANK(AE11,AE$8:AE$13,1)</f>
        <v>3</v>
      </c>
      <c r="AJ11" s="7">
        <f>VLOOKUP(AI11,'Место-баллы'!$A$3:$E$52,2,0)</f>
        <v>90</v>
      </c>
      <c r="AK11" s="10"/>
      <c r="AL11" s="7">
        <v>155</v>
      </c>
      <c r="AM11" s="7">
        <f>RANK(AL11,AL$8:AL$13,0)</f>
        <v>1</v>
      </c>
      <c r="AN11" s="7">
        <f>AM11</f>
        <v>1</v>
      </c>
      <c r="AO11" s="10"/>
      <c r="AP11" s="7">
        <v>141</v>
      </c>
      <c r="AQ11" s="7">
        <f>RANK(AP11,AP$8:AP$13,0)</f>
        <v>2</v>
      </c>
      <c r="AR11" s="7">
        <f>AQ11</f>
        <v>2</v>
      </c>
      <c r="AS11" s="10"/>
      <c r="AT11" s="7">
        <v>127</v>
      </c>
      <c r="AU11" s="7">
        <f>RANK(AT11,AT$8:AT$13,0)</f>
        <v>3</v>
      </c>
      <c r="AV11" s="7">
        <f>AU11</f>
        <v>3</v>
      </c>
      <c r="AW11" s="10"/>
      <c r="AX11" s="7">
        <f>AN11+AR11+AV11</f>
        <v>6</v>
      </c>
      <c r="AY11" s="7">
        <f>RANK(AX11,AX$8:AX$13,1)</f>
        <v>2</v>
      </c>
      <c r="AZ11" s="7">
        <f>VLOOKUP(AY11,'Место-баллы'!$A$3:$E$52,2,0)</f>
        <v>95</v>
      </c>
      <c r="BA11" s="10"/>
      <c r="BB11" s="7">
        <v>2</v>
      </c>
      <c r="BC11" s="7">
        <v>12</v>
      </c>
      <c r="BD11" s="15">
        <f>TIME(0,BB11,BC11)</f>
        <v>1.5277777777777779E-3</v>
      </c>
      <c r="BE11" s="7">
        <v>4</v>
      </c>
      <c r="BF11" s="7">
        <v>2</v>
      </c>
      <c r="BG11" s="15">
        <f>TIME(0,BE11,BF11)</f>
        <v>2.8009259259259259E-3</v>
      </c>
      <c r="BH11" s="7">
        <v>4</v>
      </c>
      <c r="BI11" s="7">
        <f>BH$2-BH11</f>
        <v>0</v>
      </c>
      <c r="BJ11" s="15">
        <f>BG11+TIME(0,0,BI11)</f>
        <v>2.8009259259259259E-3</v>
      </c>
      <c r="BK11" s="7">
        <f>RANK(BJ11,BJ$8:BJ$13,1)</f>
        <v>6</v>
      </c>
      <c r="BL11" s="7">
        <f>VLOOKUP(BK11,'Место-баллы'!$A$3:$E$52,2,0)</f>
        <v>75</v>
      </c>
    </row>
    <row r="12" spans="2:64" x14ac:dyDescent="0.25">
      <c r="B12" s="7">
        <f>RANK(C12,C$8:C$13,0)</f>
        <v>5</v>
      </c>
      <c r="C12" s="7">
        <f>SUMIF($G$1:$BL$1,1,$G12:$BL12)</f>
        <v>505</v>
      </c>
      <c r="D12" s="10"/>
      <c r="E12" s="14" t="s">
        <v>66</v>
      </c>
      <c r="F12" s="10"/>
      <c r="G12" s="7">
        <v>22</v>
      </c>
      <c r="H12" s="7">
        <f>RANK(G12,G$8:G$13,0)</f>
        <v>5</v>
      </c>
      <c r="I12" s="7">
        <f>VLOOKUP(H12,'Место-баллы'!$A$3:$E$52,2,0)</f>
        <v>80</v>
      </c>
      <c r="J12" s="10"/>
      <c r="K12" s="7">
        <v>7</v>
      </c>
      <c r="L12" s="7">
        <v>5</v>
      </c>
      <c r="M12" s="15">
        <f>TIME(0,K12,L12)</f>
        <v>4.9189814814814816E-3</v>
      </c>
      <c r="N12" s="7">
        <v>47</v>
      </c>
      <c r="O12" s="7">
        <f>N$2-N12</f>
        <v>71</v>
      </c>
      <c r="P12" s="15">
        <f>M12+TIME(0,0,O12)</f>
        <v>5.7407407407407407E-3</v>
      </c>
      <c r="Q12" s="7">
        <f>RANK(P12,P$8:P$13,1)</f>
        <v>5</v>
      </c>
      <c r="R12" s="7">
        <f>VLOOKUP(Q12,'Место-баллы'!$A$3:$E$52,2,0)</f>
        <v>80</v>
      </c>
      <c r="S12" s="10"/>
      <c r="T12" s="7">
        <v>10</v>
      </c>
      <c r="U12" s="7">
        <v>50</v>
      </c>
      <c r="V12" s="15">
        <f>TIME(0,T12,U12)</f>
        <v>7.5231481481481477E-3</v>
      </c>
      <c r="W12" s="7">
        <v>192</v>
      </c>
      <c r="X12" s="7">
        <f>W$2-W12</f>
        <v>0</v>
      </c>
      <c r="Y12" s="15">
        <f>V12+TIME(0,0,X12)</f>
        <v>7.5231481481481477E-3</v>
      </c>
      <c r="Z12" s="7">
        <f>RANK(Y12,Y$8:Y$13,1)</f>
        <v>2</v>
      </c>
      <c r="AA12" s="7">
        <f>VLOOKUP(Z12,'Место-баллы'!$A$3:$E$52,2,0)</f>
        <v>95</v>
      </c>
      <c r="AB12" s="10"/>
      <c r="AC12" s="7">
        <v>13</v>
      </c>
      <c r="AD12" s="7">
        <v>27</v>
      </c>
      <c r="AE12" s="15">
        <f>TIME(0,AC12,AD12)</f>
        <v>9.3402777777777772E-3</v>
      </c>
      <c r="AF12" s="7">
        <v>105</v>
      </c>
      <c r="AG12" s="7">
        <f>AF$2-AF12</f>
        <v>0</v>
      </c>
      <c r="AH12" s="15">
        <f>AE12+TIME(0,0,AG12)</f>
        <v>9.3402777777777772E-3</v>
      </c>
      <c r="AI12" s="7">
        <f>RANK(AE12,AE$8:AE$13,1)</f>
        <v>5</v>
      </c>
      <c r="AJ12" s="7">
        <f>VLOOKUP(AI12,'Место-баллы'!$A$3:$E$52,2,0)</f>
        <v>80</v>
      </c>
      <c r="AK12" s="10"/>
      <c r="AL12" s="7">
        <v>147</v>
      </c>
      <c r="AM12" s="7">
        <f>RANK(AL12,AL$8:AL$13,0)</f>
        <v>3</v>
      </c>
      <c r="AN12" s="7">
        <f>AM12</f>
        <v>3</v>
      </c>
      <c r="AO12" s="10"/>
      <c r="AP12" s="7">
        <v>119</v>
      </c>
      <c r="AQ12" s="7">
        <f>RANK(AP12,AP$8:AP$13,0)</f>
        <v>6</v>
      </c>
      <c r="AR12" s="7">
        <f>AQ12</f>
        <v>6</v>
      </c>
      <c r="AS12" s="10"/>
      <c r="AT12" s="7">
        <v>119</v>
      </c>
      <c r="AU12" s="7">
        <f>RANK(AT12,AT$8:AT$13,0)</f>
        <v>5</v>
      </c>
      <c r="AV12" s="7">
        <f>AU12</f>
        <v>5</v>
      </c>
      <c r="AW12" s="10"/>
      <c r="AX12" s="7">
        <f>AN12+AR12+AV12</f>
        <v>14</v>
      </c>
      <c r="AY12" s="7">
        <f>RANK(AX12,AX$8:AX$13,1)</f>
        <v>5</v>
      </c>
      <c r="AZ12" s="7">
        <f>VLOOKUP(AY12,'Место-баллы'!$A$3:$E$52,2,0)</f>
        <v>80</v>
      </c>
      <c r="BA12" s="10"/>
      <c r="BB12" s="7">
        <v>2</v>
      </c>
      <c r="BC12" s="7">
        <v>21</v>
      </c>
      <c r="BD12" s="15">
        <f>TIME(0,BB12,BC12)</f>
        <v>1.6319444444444445E-3</v>
      </c>
      <c r="BE12" s="7">
        <v>3</v>
      </c>
      <c r="BF12" s="7">
        <v>57</v>
      </c>
      <c r="BG12" s="15">
        <f>TIME(0,BE12,BF12)</f>
        <v>2.7430555555555559E-3</v>
      </c>
      <c r="BH12" s="7">
        <v>4</v>
      </c>
      <c r="BI12" s="7">
        <f>BH$2-BH12</f>
        <v>0</v>
      </c>
      <c r="BJ12" s="15">
        <f>BG12+TIME(0,0,BI12)</f>
        <v>2.7430555555555559E-3</v>
      </c>
      <c r="BK12" s="7">
        <f>RANK(BJ12,BJ$8:BJ$13,1)</f>
        <v>3</v>
      </c>
      <c r="BL12" s="7">
        <f>VLOOKUP(BK12,'Место-баллы'!$A$3:$E$52,2,0)</f>
        <v>90</v>
      </c>
    </row>
    <row r="13" spans="2:64" x14ac:dyDescent="0.25">
      <c r="B13" s="7">
        <f>RANK(C13,C$8:C$13,0)</f>
        <v>6</v>
      </c>
      <c r="C13" s="7">
        <f>SUMIF($G$1:$BL$1,1,$G13:$BL13)</f>
        <v>480</v>
      </c>
      <c r="D13" s="10"/>
      <c r="E13" s="14" t="s">
        <v>70</v>
      </c>
      <c r="F13" s="10"/>
      <c r="G13" s="7">
        <v>21</v>
      </c>
      <c r="H13" s="7">
        <f>RANK(G13,G$8:G$13,0)</f>
        <v>6</v>
      </c>
      <c r="I13" s="7">
        <f>VLOOKUP(H13,'Место-баллы'!$A$3:$E$52,2,0)</f>
        <v>75</v>
      </c>
      <c r="J13" s="10"/>
      <c r="K13" s="7">
        <v>7</v>
      </c>
      <c r="L13" s="7">
        <v>5</v>
      </c>
      <c r="M13" s="15">
        <f>TIME(0,K13,L13)</f>
        <v>4.9189814814814816E-3</v>
      </c>
      <c r="N13" s="7">
        <v>69</v>
      </c>
      <c r="O13" s="7">
        <f>N$2-N13</f>
        <v>49</v>
      </c>
      <c r="P13" s="15">
        <f>M13+TIME(0,0,O13)</f>
        <v>5.4861111111111109E-3</v>
      </c>
      <c r="Q13" s="7">
        <f>RANK(P13,P$8:P$13,1)</f>
        <v>4</v>
      </c>
      <c r="R13" s="7">
        <f>VLOOKUP(Q13,'Место-баллы'!$A$3:$E$52,2,0)</f>
        <v>85</v>
      </c>
      <c r="S13" s="10"/>
      <c r="T13" s="7">
        <v>12</v>
      </c>
      <c r="U13" s="7">
        <v>5</v>
      </c>
      <c r="V13" s="15">
        <f>TIME(0,T13,U13)</f>
        <v>8.3912037037037045E-3</v>
      </c>
      <c r="W13" s="7">
        <v>176</v>
      </c>
      <c r="X13" s="7">
        <f>W$2-W13</f>
        <v>16</v>
      </c>
      <c r="Y13" s="15">
        <f>V13+TIME(0,0,X13)</f>
        <v>8.5763888888888903E-3</v>
      </c>
      <c r="Z13" s="7">
        <f>RANK(Y13,Y$8:Y$13,1)</f>
        <v>6</v>
      </c>
      <c r="AA13" s="7">
        <f>VLOOKUP(Z13,'Место-баллы'!$A$3:$E$52,2,0)</f>
        <v>75</v>
      </c>
      <c r="AB13" s="10"/>
      <c r="AC13" s="7">
        <v>16</v>
      </c>
      <c r="AD13" s="7">
        <v>5</v>
      </c>
      <c r="AE13" s="15">
        <f>TIME(0,AC13,AD13)</f>
        <v>1.1168981481481481E-2</v>
      </c>
      <c r="AF13" s="7">
        <v>103</v>
      </c>
      <c r="AG13" s="7">
        <f>AF$2-AF13</f>
        <v>2</v>
      </c>
      <c r="AH13" s="15">
        <f>AE13+TIME(0,0,AG13)</f>
        <v>1.119212962962963E-2</v>
      </c>
      <c r="AI13" s="7">
        <f>RANK(AE13,AE$8:AE$13,1)</f>
        <v>6</v>
      </c>
      <c r="AJ13" s="7">
        <f>VLOOKUP(AI13,'Место-баллы'!$A$3:$E$52,2,0)</f>
        <v>75</v>
      </c>
      <c r="AK13" s="10"/>
      <c r="AL13" s="7">
        <v>138</v>
      </c>
      <c r="AM13" s="7">
        <f>RANK(AL13,AL$8:AL$13,0)</f>
        <v>6</v>
      </c>
      <c r="AN13" s="7">
        <f>AM13</f>
        <v>6</v>
      </c>
      <c r="AO13" s="10"/>
      <c r="AP13" s="7">
        <v>123</v>
      </c>
      <c r="AQ13" s="7">
        <f>RANK(AP13,AP$8:AP$13,0)</f>
        <v>4</v>
      </c>
      <c r="AR13" s="7">
        <f>AQ13</f>
        <v>4</v>
      </c>
      <c r="AS13" s="10"/>
      <c r="AT13" s="7">
        <v>119</v>
      </c>
      <c r="AU13" s="7">
        <f>RANK(AT13,AT$8:AT$13,0)</f>
        <v>5</v>
      </c>
      <c r="AV13" s="7">
        <f>AU13</f>
        <v>5</v>
      </c>
      <c r="AW13" s="10"/>
      <c r="AX13" s="7">
        <f>AN13+AR13+AV13</f>
        <v>15</v>
      </c>
      <c r="AY13" s="7">
        <f>RANK(AX13,AX$8:AX$13,1)</f>
        <v>6</v>
      </c>
      <c r="AZ13" s="7">
        <f>VLOOKUP(AY13,'Место-баллы'!$A$3:$E$52,2,0)</f>
        <v>75</v>
      </c>
      <c r="BA13" s="10"/>
      <c r="BB13" s="7">
        <v>2</v>
      </c>
      <c r="BC13" s="7">
        <v>24</v>
      </c>
      <c r="BD13" s="15">
        <f>TIME(0,BB13,BC13)</f>
        <v>1.6666666666666668E-3</v>
      </c>
      <c r="BE13" s="7">
        <v>3</v>
      </c>
      <c r="BF13" s="7">
        <v>56</v>
      </c>
      <c r="BG13" s="15">
        <f>TIME(0,BE13,BF13)</f>
        <v>2.7314814814814819E-3</v>
      </c>
      <c r="BH13" s="7">
        <v>4</v>
      </c>
      <c r="BI13" s="7">
        <f>BH$2-BH13</f>
        <v>0</v>
      </c>
      <c r="BJ13" s="15">
        <f>BG13+TIME(0,0,BI13)</f>
        <v>2.7314814814814819E-3</v>
      </c>
      <c r="BK13" s="7">
        <f>RANK(BJ13,BJ$8:BJ$13,1)</f>
        <v>2</v>
      </c>
      <c r="BL13" s="7">
        <f>VLOOKUP(BK13,'Место-баллы'!$A$3:$E$52,2,0)</f>
        <v>95</v>
      </c>
    </row>
    <row r="14" spans="2:64" ht="15.75" customHeight="1" x14ac:dyDescent="0.25"/>
    <row r="15" spans="2:64" ht="15.75" customHeight="1" x14ac:dyDescent="0.25"/>
    <row r="16" spans="2:6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</sheetData>
  <autoFilter ref="B7:BL7" xr:uid="{FEF313D0-6571-44AD-B50E-228598AE9FB3}">
    <sortState xmlns:xlrd2="http://schemas.microsoft.com/office/spreadsheetml/2017/richdata2" ref="B8:BL13">
      <sortCondition ref="B7"/>
    </sortState>
  </autoFilter>
  <mergeCells count="11">
    <mergeCell ref="BB5:BL6"/>
    <mergeCell ref="B5:C6"/>
    <mergeCell ref="E5:E6"/>
    <mergeCell ref="G5:I6"/>
    <mergeCell ref="T5:AA6"/>
    <mergeCell ref="K5:R6"/>
    <mergeCell ref="AL5:AN6"/>
    <mergeCell ref="AP5:AR6"/>
    <mergeCell ref="AT5:AV6"/>
    <mergeCell ref="AX5:AZ6"/>
    <mergeCell ref="AC5:AJ6"/>
  </mergeCells>
  <printOptions horizontalCentered="1" verticalCentered="1"/>
  <pageMargins left="0" right="0" top="0" bottom="0" header="0" footer="0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0EC7F-4ACE-4E49-A9CB-4D6662A0F8FA}">
  <sheetPr>
    <pageSetUpPr fitToPage="1"/>
  </sheetPr>
  <dimension ref="B1:BL73"/>
  <sheetViews>
    <sheetView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AY17" sqref="AY17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3.140625" bestFit="1" customWidth="1"/>
    <col min="6" max="6" width="1.42578125" customWidth="1"/>
    <col min="7" max="7" width="6.85546875" hidden="1" customWidth="1" outlineLevel="1"/>
    <col min="8" max="8" width="7.140625" customWidth="1" collapsed="1"/>
    <col min="9" max="9" width="6.85546875" customWidth="1"/>
    <col min="10" max="10" width="1.42578125" customWidth="1"/>
    <col min="11" max="11" width="5.140625" hidden="1" customWidth="1" outlineLevel="1"/>
    <col min="12" max="12" width="4.28515625" hidden="1" customWidth="1" outlineLevel="1"/>
    <col min="13" max="13" width="7.140625" hidden="1" customWidth="1" outlineLevel="1" collapsed="1"/>
    <col min="14" max="14" width="6.85546875" hidden="1" customWidth="1" outlineLevel="1"/>
    <col min="15" max="15" width="7.85546875" hidden="1" customWidth="1" outlineLevel="1"/>
    <col min="16" max="16" width="7.140625" hidden="1" customWidth="1" outlineLevel="1"/>
    <col min="17" max="17" width="7.140625" customWidth="1" collapsed="1"/>
    <col min="18" max="18" width="6.85546875" customWidth="1"/>
    <col min="19" max="19" width="1.42578125" customWidth="1"/>
    <col min="20" max="20" width="5.140625" hidden="1" customWidth="1" outlineLevel="1"/>
    <col min="21" max="21" width="4.28515625" hidden="1" customWidth="1" outlineLevel="1"/>
    <col min="22" max="22" width="7.140625" hidden="1" customWidth="1" outlineLevel="1" collapsed="1"/>
    <col min="23" max="23" width="6.85546875" hidden="1" customWidth="1" outlineLevel="1"/>
    <col min="24" max="24" width="7.85546875" hidden="1" customWidth="1" outlineLevel="1"/>
    <col min="25" max="25" width="7.140625" hidden="1" customWidth="1" outlineLevel="1"/>
    <col min="26" max="26" width="7.140625" customWidth="1" collapsed="1"/>
    <col min="27" max="27" width="6.85546875" customWidth="1"/>
    <col min="28" max="28" width="1.42578125" customWidth="1"/>
    <col min="29" max="29" width="5.140625" hidden="1" customWidth="1" outlineLevel="1"/>
    <col min="30" max="30" width="4.28515625" hidden="1" customWidth="1" outlineLevel="1"/>
    <col min="31" max="31" width="7.140625" hidden="1" customWidth="1" outlineLevel="1" collapsed="1"/>
    <col min="32" max="32" width="6.85546875" hidden="1" customWidth="1" outlineLevel="1"/>
    <col min="33" max="33" width="7.85546875" hidden="1" customWidth="1" outlineLevel="1"/>
    <col min="34" max="34" width="7.140625" hidden="1" customWidth="1" outlineLevel="1"/>
    <col min="35" max="35" width="7.140625" customWidth="1" collapsed="1"/>
    <col min="36" max="36" width="6.85546875" customWidth="1"/>
    <col min="37" max="37" width="1.42578125" hidden="1" customWidth="1" outlineLevel="1"/>
    <col min="38" max="38" width="6.85546875" hidden="1" customWidth="1" outlineLevel="1"/>
    <col min="39" max="39" width="7.140625" hidden="1" customWidth="1" outlineLevel="1"/>
    <col min="40" max="40" width="6.85546875" hidden="1" customWidth="1" outlineLevel="1"/>
    <col min="41" max="41" width="1.42578125" hidden="1" customWidth="1" outlineLevel="1"/>
    <col min="42" max="42" width="6.85546875" hidden="1" customWidth="1" outlineLevel="1"/>
    <col min="43" max="43" width="7.140625" hidden="1" customWidth="1" outlineLevel="1"/>
    <col min="44" max="44" width="6.85546875" hidden="1" customWidth="1" outlineLevel="1"/>
    <col min="45" max="45" width="1.42578125" hidden="1" customWidth="1" outlineLevel="1"/>
    <col min="46" max="46" width="6.85546875" hidden="1" customWidth="1" outlineLevel="1"/>
    <col min="47" max="47" width="7.140625" hidden="1" customWidth="1" outlineLevel="1"/>
    <col min="48" max="48" width="6.85546875" hidden="1" customWidth="1" outlineLevel="1"/>
    <col min="49" max="49" width="1.42578125" customWidth="1" collapsed="1"/>
    <col min="50" max="50" width="7.42578125" bestFit="1" customWidth="1"/>
    <col min="51" max="51" width="7.140625" bestFit="1" customWidth="1"/>
    <col min="52" max="52" width="7.140625" customWidth="1"/>
    <col min="53" max="53" width="1.42578125" customWidth="1"/>
    <col min="54" max="54" width="5.140625" hidden="1" customWidth="1" outlineLevel="1"/>
    <col min="55" max="55" width="4.28515625" hidden="1" customWidth="1" outlineLevel="1"/>
    <col min="56" max="56" width="9.140625" hidden="1" customWidth="1" outlineLevel="1" collapsed="1"/>
    <col min="57" max="57" width="5.140625" hidden="1" customWidth="1" outlineLevel="1"/>
    <col min="58" max="58" width="4.28515625" hidden="1" customWidth="1" outlineLevel="1"/>
    <col min="59" max="59" width="7.140625" customWidth="1" collapsed="1"/>
    <col min="60" max="60" width="6.85546875" hidden="1" customWidth="1" outlineLevel="1"/>
    <col min="61" max="61" width="7.85546875" hidden="1" customWidth="1" outlineLevel="1"/>
    <col min="62" max="62" width="7.140625" hidden="1" customWidth="1" outlineLevel="1"/>
    <col min="63" max="63" width="7.140625" customWidth="1" collapsed="1"/>
    <col min="64" max="64" width="6.85546875" customWidth="1"/>
  </cols>
  <sheetData>
    <row r="1" spans="2:64" x14ac:dyDescent="0.25">
      <c r="E1" s="13"/>
      <c r="G1" s="3"/>
      <c r="H1" s="3"/>
      <c r="I1" s="4">
        <v>1</v>
      </c>
      <c r="K1" s="3"/>
      <c r="L1" s="3"/>
      <c r="M1" s="3"/>
      <c r="N1" s="3"/>
      <c r="O1" s="3"/>
      <c r="P1" s="3"/>
      <c r="Q1" s="3"/>
      <c r="R1" s="4">
        <v>1</v>
      </c>
      <c r="T1" s="3"/>
      <c r="U1" s="3"/>
      <c r="V1" s="3"/>
      <c r="W1" s="3"/>
      <c r="X1" s="3"/>
      <c r="Y1" s="3"/>
      <c r="Z1" s="3"/>
      <c r="AA1" s="4">
        <v>1</v>
      </c>
      <c r="AC1" s="3"/>
      <c r="AD1" s="3"/>
      <c r="AE1" s="3"/>
      <c r="AF1" s="3"/>
      <c r="AG1" s="3"/>
      <c r="AH1" s="3"/>
      <c r="AI1" s="3"/>
      <c r="AJ1" s="4">
        <v>1</v>
      </c>
      <c r="AL1" s="3"/>
      <c r="AM1" s="3"/>
      <c r="AN1" s="3"/>
      <c r="AP1" s="3"/>
      <c r="AQ1" s="3"/>
      <c r="AR1" s="3"/>
      <c r="AT1" s="3"/>
      <c r="AU1" s="3"/>
      <c r="AV1" s="3"/>
      <c r="AW1" s="17"/>
      <c r="AX1" s="18"/>
      <c r="AY1" s="18"/>
      <c r="AZ1" s="4">
        <v>1</v>
      </c>
      <c r="BE1" s="3"/>
      <c r="BF1" s="3"/>
      <c r="BG1" s="3"/>
      <c r="BH1" s="3"/>
      <c r="BI1" s="3"/>
      <c r="BJ1" s="3"/>
      <c r="BK1" s="3"/>
      <c r="BL1" s="4">
        <v>1</v>
      </c>
    </row>
    <row r="2" spans="2:64" x14ac:dyDescent="0.25">
      <c r="E2" s="13"/>
      <c r="G2" s="3"/>
      <c r="H2" s="3"/>
      <c r="I2" s="3"/>
      <c r="K2" s="3"/>
      <c r="L2" s="3"/>
      <c r="M2" s="3"/>
      <c r="N2" s="5">
        <f>10+30+8+30+40</f>
        <v>118</v>
      </c>
      <c r="O2" s="3"/>
      <c r="P2" s="3"/>
      <c r="Q2" s="3"/>
      <c r="R2" s="3"/>
      <c r="T2" s="3"/>
      <c r="U2" s="3"/>
      <c r="V2" s="3"/>
      <c r="W2" s="5">
        <f>4*(24+16+8)</f>
        <v>192</v>
      </c>
      <c r="X2" s="3"/>
      <c r="Y2" s="3"/>
      <c r="Z2" s="3"/>
      <c r="AA2" s="3"/>
      <c r="AC2" s="3"/>
      <c r="AD2" s="3"/>
      <c r="AE2" s="3"/>
      <c r="AF2" s="5">
        <f>5*(1+10+10)</f>
        <v>105</v>
      </c>
      <c r="AG2" s="3"/>
      <c r="AH2" s="3"/>
      <c r="AI2" s="3"/>
      <c r="AJ2" s="3"/>
      <c r="AL2" s="3"/>
      <c r="AM2" s="3"/>
      <c r="AN2" s="3"/>
      <c r="AP2" s="3"/>
      <c r="AQ2" s="3"/>
      <c r="AR2" s="3"/>
      <c r="AT2" s="3"/>
      <c r="AU2" s="3"/>
      <c r="AV2" s="3"/>
      <c r="AX2" s="3"/>
      <c r="AY2" s="3"/>
      <c r="AZ2" s="3"/>
      <c r="BE2" s="3"/>
      <c r="BF2" s="3"/>
      <c r="BG2" s="3"/>
      <c r="BH2" s="5">
        <v>3</v>
      </c>
      <c r="BI2" s="3"/>
      <c r="BJ2" s="3"/>
      <c r="BK2" s="3"/>
      <c r="BL2" s="3"/>
    </row>
    <row r="3" spans="2:64" x14ac:dyDescent="0.25">
      <c r="E3" s="13"/>
      <c r="G3" s="6"/>
      <c r="H3" s="3"/>
      <c r="I3" s="3"/>
      <c r="K3" s="3"/>
      <c r="L3" s="3"/>
      <c r="M3" s="3"/>
      <c r="N3" s="6" t="s">
        <v>71</v>
      </c>
      <c r="O3" s="3"/>
      <c r="P3" s="3"/>
      <c r="Q3" s="3"/>
      <c r="R3" s="3"/>
      <c r="T3" s="3"/>
      <c r="U3" s="3"/>
      <c r="V3" s="3"/>
      <c r="W3" s="6" t="s">
        <v>27</v>
      </c>
      <c r="X3" s="3"/>
      <c r="Y3" s="3"/>
      <c r="Z3" s="3"/>
      <c r="AA3" s="3"/>
      <c r="AC3" s="3"/>
      <c r="AD3" s="3"/>
      <c r="AE3" s="3"/>
      <c r="AF3" s="6" t="s">
        <v>72</v>
      </c>
      <c r="AG3" s="3"/>
      <c r="AH3" s="3"/>
      <c r="AI3" s="3"/>
      <c r="AJ3" s="3"/>
      <c r="AL3" s="6"/>
      <c r="AM3" s="3"/>
      <c r="AN3" s="3"/>
      <c r="AP3" s="6"/>
      <c r="AQ3" s="3"/>
      <c r="AR3" s="3"/>
      <c r="AT3" s="6"/>
      <c r="AU3" s="3"/>
      <c r="AV3" s="3"/>
      <c r="AX3" s="3"/>
      <c r="AY3" s="3"/>
      <c r="AZ3" s="3"/>
      <c r="BE3" s="3"/>
      <c r="BF3" s="3"/>
      <c r="BG3" s="3"/>
      <c r="BH3" s="6" t="s">
        <v>20</v>
      </c>
      <c r="BI3" s="3"/>
      <c r="BJ3" s="3"/>
      <c r="BK3" s="3"/>
      <c r="BL3" s="3"/>
    </row>
    <row r="4" spans="2:64" x14ac:dyDescent="0.25">
      <c r="G4" s="3"/>
      <c r="H4" s="3"/>
      <c r="I4" s="3"/>
      <c r="K4" s="3"/>
      <c r="L4" s="3"/>
      <c r="M4" s="3"/>
      <c r="N4" s="3"/>
      <c r="O4" s="3"/>
      <c r="P4" s="3"/>
      <c r="Q4" s="3"/>
      <c r="R4" s="3"/>
      <c r="T4" s="3"/>
      <c r="U4" s="3"/>
      <c r="V4" s="3"/>
      <c r="W4" s="3"/>
      <c r="X4" s="3"/>
      <c r="Y4" s="3"/>
      <c r="Z4" s="3"/>
      <c r="AA4" s="3"/>
      <c r="AC4" s="3"/>
      <c r="AD4" s="3"/>
      <c r="AE4" s="3"/>
      <c r="AF4" s="3"/>
      <c r="AG4" s="3"/>
      <c r="AH4" s="3"/>
      <c r="AI4" s="3"/>
      <c r="AJ4" s="3"/>
      <c r="AL4" s="3"/>
      <c r="AM4" s="3"/>
      <c r="AN4" s="3"/>
      <c r="AP4" s="3"/>
      <c r="AQ4" s="3"/>
      <c r="AR4" s="3"/>
      <c r="AT4" s="3"/>
      <c r="AU4" s="3"/>
      <c r="AV4" s="3"/>
      <c r="AX4" s="3"/>
      <c r="AY4" s="3"/>
      <c r="AZ4" s="3"/>
      <c r="BE4" s="3"/>
      <c r="BF4" s="3"/>
      <c r="BG4" s="3"/>
      <c r="BH4" s="3"/>
      <c r="BI4" s="3"/>
      <c r="BJ4" s="3"/>
      <c r="BK4" s="3"/>
      <c r="BL4" s="3"/>
    </row>
    <row r="5" spans="2:64" ht="15" customHeight="1" x14ac:dyDescent="0.25">
      <c r="B5" s="29" t="s">
        <v>4</v>
      </c>
      <c r="C5" s="30"/>
      <c r="D5" s="7"/>
      <c r="E5" s="29" t="s">
        <v>79</v>
      </c>
      <c r="F5" s="7"/>
      <c r="G5" s="29" t="s">
        <v>25</v>
      </c>
      <c r="H5" s="30"/>
      <c r="I5" s="30"/>
      <c r="J5" s="7"/>
      <c r="K5" s="29" t="s">
        <v>26</v>
      </c>
      <c r="L5" s="30"/>
      <c r="M5" s="30"/>
      <c r="N5" s="30"/>
      <c r="O5" s="30"/>
      <c r="P5" s="30"/>
      <c r="Q5" s="30"/>
      <c r="R5" s="30"/>
      <c r="S5" s="7"/>
      <c r="T5" s="29" t="s">
        <v>5</v>
      </c>
      <c r="U5" s="30"/>
      <c r="V5" s="30"/>
      <c r="W5" s="30"/>
      <c r="X5" s="30"/>
      <c r="Y5" s="30"/>
      <c r="Z5" s="30"/>
      <c r="AA5" s="30"/>
      <c r="AB5" s="7"/>
      <c r="AC5" s="29" t="s">
        <v>6</v>
      </c>
      <c r="AD5" s="30"/>
      <c r="AE5" s="30"/>
      <c r="AF5" s="30"/>
      <c r="AG5" s="30"/>
      <c r="AH5" s="30"/>
      <c r="AI5" s="30"/>
      <c r="AJ5" s="30"/>
      <c r="AK5" s="7"/>
      <c r="AL5" s="29" t="s">
        <v>73</v>
      </c>
      <c r="AM5" s="30"/>
      <c r="AN5" s="30"/>
      <c r="AO5" s="7"/>
      <c r="AP5" s="29" t="s">
        <v>74</v>
      </c>
      <c r="AQ5" s="30"/>
      <c r="AR5" s="30"/>
      <c r="AS5" s="7"/>
      <c r="AT5" s="29" t="s">
        <v>75</v>
      </c>
      <c r="AU5" s="30"/>
      <c r="AV5" s="30"/>
      <c r="AW5" s="7"/>
      <c r="AX5" s="23" t="s">
        <v>76</v>
      </c>
      <c r="AY5" s="24"/>
      <c r="AZ5" s="25"/>
      <c r="BA5" s="7"/>
      <c r="BB5" s="23" t="s">
        <v>29</v>
      </c>
      <c r="BC5" s="24"/>
      <c r="BD5" s="24"/>
      <c r="BE5" s="24"/>
      <c r="BF5" s="24"/>
      <c r="BG5" s="24"/>
      <c r="BH5" s="24"/>
      <c r="BI5" s="24"/>
      <c r="BJ5" s="24"/>
      <c r="BK5" s="24"/>
      <c r="BL5" s="25"/>
    </row>
    <row r="6" spans="2:64" x14ac:dyDescent="0.25">
      <c r="B6" s="30"/>
      <c r="C6" s="30"/>
      <c r="D6" s="8"/>
      <c r="E6" s="30"/>
      <c r="F6" s="8"/>
      <c r="G6" s="30"/>
      <c r="H6" s="30"/>
      <c r="I6" s="30"/>
      <c r="J6" s="8"/>
      <c r="K6" s="30"/>
      <c r="L6" s="30"/>
      <c r="M6" s="30"/>
      <c r="N6" s="30"/>
      <c r="O6" s="30"/>
      <c r="P6" s="30"/>
      <c r="Q6" s="30"/>
      <c r="R6" s="30"/>
      <c r="S6" s="8"/>
      <c r="T6" s="30"/>
      <c r="U6" s="30"/>
      <c r="V6" s="30"/>
      <c r="W6" s="30"/>
      <c r="X6" s="30"/>
      <c r="Y6" s="30"/>
      <c r="Z6" s="30"/>
      <c r="AA6" s="30"/>
      <c r="AB6" s="8"/>
      <c r="AC6" s="30"/>
      <c r="AD6" s="30"/>
      <c r="AE6" s="30"/>
      <c r="AF6" s="30"/>
      <c r="AG6" s="30"/>
      <c r="AH6" s="30"/>
      <c r="AI6" s="30"/>
      <c r="AJ6" s="30"/>
      <c r="AK6" s="8"/>
      <c r="AL6" s="30"/>
      <c r="AM6" s="30"/>
      <c r="AN6" s="30"/>
      <c r="AO6" s="8"/>
      <c r="AP6" s="30"/>
      <c r="AQ6" s="30"/>
      <c r="AR6" s="30"/>
      <c r="AS6" s="8"/>
      <c r="AT6" s="30"/>
      <c r="AU6" s="30"/>
      <c r="AV6" s="30"/>
      <c r="AW6" s="8"/>
      <c r="AX6" s="26"/>
      <c r="AY6" s="27"/>
      <c r="AZ6" s="28"/>
      <c r="BA6" s="8"/>
      <c r="BB6" s="26"/>
      <c r="BC6" s="27"/>
      <c r="BD6" s="27"/>
      <c r="BE6" s="27"/>
      <c r="BF6" s="27"/>
      <c r="BG6" s="27"/>
      <c r="BH6" s="27"/>
      <c r="BI6" s="27"/>
      <c r="BJ6" s="27"/>
      <c r="BK6" s="27"/>
      <c r="BL6" s="28"/>
    </row>
    <row r="7" spans="2:64" ht="25.5" x14ac:dyDescent="0.25">
      <c r="B7" s="12" t="s">
        <v>8</v>
      </c>
      <c r="C7" s="12" t="s">
        <v>9</v>
      </c>
      <c r="D7" s="9"/>
      <c r="E7" s="19" t="s">
        <v>24</v>
      </c>
      <c r="F7" s="9"/>
      <c r="G7" s="12" t="s">
        <v>16</v>
      </c>
      <c r="H7" s="11" t="s">
        <v>14</v>
      </c>
      <c r="I7" s="11" t="s">
        <v>15</v>
      </c>
      <c r="J7" s="9"/>
      <c r="K7" s="11" t="s">
        <v>11</v>
      </c>
      <c r="L7" s="11" t="s">
        <v>12</v>
      </c>
      <c r="M7" s="11" t="s">
        <v>13</v>
      </c>
      <c r="N7" s="12" t="s">
        <v>16</v>
      </c>
      <c r="O7" s="11" t="s">
        <v>17</v>
      </c>
      <c r="P7" s="11" t="s">
        <v>13</v>
      </c>
      <c r="Q7" s="11" t="s">
        <v>14</v>
      </c>
      <c r="R7" s="11" t="s">
        <v>15</v>
      </c>
      <c r="S7" s="9"/>
      <c r="T7" s="11" t="s">
        <v>11</v>
      </c>
      <c r="U7" s="11" t="s">
        <v>12</v>
      </c>
      <c r="V7" s="11" t="s">
        <v>13</v>
      </c>
      <c r="W7" s="12" t="s">
        <v>16</v>
      </c>
      <c r="X7" s="11" t="s">
        <v>17</v>
      </c>
      <c r="Y7" s="11" t="s">
        <v>13</v>
      </c>
      <c r="Z7" s="11" t="s">
        <v>14</v>
      </c>
      <c r="AA7" s="11" t="s">
        <v>15</v>
      </c>
      <c r="AB7" s="9"/>
      <c r="AC7" s="11" t="s">
        <v>11</v>
      </c>
      <c r="AD7" s="11" t="s">
        <v>12</v>
      </c>
      <c r="AE7" s="11" t="s">
        <v>13</v>
      </c>
      <c r="AF7" s="12" t="s">
        <v>16</v>
      </c>
      <c r="AG7" s="11" t="s">
        <v>17</v>
      </c>
      <c r="AH7" s="11" t="s">
        <v>13</v>
      </c>
      <c r="AI7" s="11" t="s">
        <v>14</v>
      </c>
      <c r="AJ7" s="11" t="s">
        <v>15</v>
      </c>
      <c r="AK7" s="9"/>
      <c r="AL7" s="12" t="s">
        <v>16</v>
      </c>
      <c r="AM7" s="11" t="s">
        <v>14</v>
      </c>
      <c r="AN7" s="11" t="s">
        <v>15</v>
      </c>
      <c r="AO7" s="9"/>
      <c r="AP7" s="12" t="s">
        <v>16</v>
      </c>
      <c r="AQ7" s="11" t="s">
        <v>14</v>
      </c>
      <c r="AR7" s="11" t="s">
        <v>15</v>
      </c>
      <c r="AS7" s="9"/>
      <c r="AT7" s="12" t="s">
        <v>16</v>
      </c>
      <c r="AU7" s="11" t="s">
        <v>14</v>
      </c>
      <c r="AV7" s="11" t="s">
        <v>15</v>
      </c>
      <c r="AW7" s="9"/>
      <c r="AX7" s="12" t="s">
        <v>9</v>
      </c>
      <c r="AY7" s="11" t="s">
        <v>14</v>
      </c>
      <c r="AZ7" s="11" t="s">
        <v>15</v>
      </c>
      <c r="BA7" s="9"/>
      <c r="BB7" s="11" t="s">
        <v>11</v>
      </c>
      <c r="BC7" s="11" t="s">
        <v>12</v>
      </c>
      <c r="BD7" s="11" t="s">
        <v>41</v>
      </c>
      <c r="BE7" s="11" t="s">
        <v>11</v>
      </c>
      <c r="BF7" s="11" t="s">
        <v>12</v>
      </c>
      <c r="BG7" s="11" t="s">
        <v>13</v>
      </c>
      <c r="BH7" s="12" t="s">
        <v>16</v>
      </c>
      <c r="BI7" s="11" t="s">
        <v>17</v>
      </c>
      <c r="BJ7" s="11" t="s">
        <v>13</v>
      </c>
      <c r="BK7" s="11" t="s">
        <v>14</v>
      </c>
      <c r="BL7" s="11" t="s">
        <v>15</v>
      </c>
    </row>
    <row r="8" spans="2:64" x14ac:dyDescent="0.25">
      <c r="B8" s="7">
        <f>RANK(C8,C$8:C$13,0)</f>
        <v>1</v>
      </c>
      <c r="C8" s="7">
        <f>SUMIF($G$1:$BL$1,1,$G8:$BL8)</f>
        <v>570</v>
      </c>
      <c r="D8" s="10"/>
      <c r="E8" s="14" t="s">
        <v>80</v>
      </c>
      <c r="F8" s="10"/>
      <c r="G8" s="7">
        <v>48</v>
      </c>
      <c r="H8" s="7">
        <f>RANK(G8,G$8:G$13,0)</f>
        <v>1</v>
      </c>
      <c r="I8" s="7">
        <f>VLOOKUP(H8,'Место-баллы'!$A$3:$E$52,2,0)</f>
        <v>100</v>
      </c>
      <c r="J8" s="10"/>
      <c r="K8" s="7">
        <v>7</v>
      </c>
      <c r="L8" s="7">
        <v>5</v>
      </c>
      <c r="M8" s="15">
        <f>TIME(0,K8,L8)</f>
        <v>4.9189814814814816E-3</v>
      </c>
      <c r="N8" s="7">
        <v>47</v>
      </c>
      <c r="O8" s="7">
        <f>N$2-N8</f>
        <v>71</v>
      </c>
      <c r="P8" s="15">
        <f>M8+TIME(0,0,O8)</f>
        <v>5.7407407407407407E-3</v>
      </c>
      <c r="Q8" s="7">
        <f>RANK(P8,P$8:P$13,1)</f>
        <v>6</v>
      </c>
      <c r="R8" s="7">
        <f>VLOOKUP(Q8,'Место-баллы'!$A$3:$E$52,2,0)</f>
        <v>75</v>
      </c>
      <c r="S8" s="10"/>
      <c r="T8" s="7">
        <v>9</v>
      </c>
      <c r="U8" s="7">
        <v>13</v>
      </c>
      <c r="V8" s="15">
        <f>TIME(0,T8,U8)</f>
        <v>6.4004629629629628E-3</v>
      </c>
      <c r="W8" s="7">
        <v>192</v>
      </c>
      <c r="X8" s="7">
        <f>W$2-W8</f>
        <v>0</v>
      </c>
      <c r="Y8" s="15">
        <f>V8+TIME(0,0,X8)</f>
        <v>6.4004629629629628E-3</v>
      </c>
      <c r="Z8" s="7">
        <f>RANK(Y8,Y$8:Y$13,1)</f>
        <v>1</v>
      </c>
      <c r="AA8" s="7">
        <f>VLOOKUP(Z8,'Место-баллы'!$A$3:$E$52,2,0)</f>
        <v>100</v>
      </c>
      <c r="AB8" s="10"/>
      <c r="AC8" s="7">
        <v>12</v>
      </c>
      <c r="AD8" s="7">
        <v>21</v>
      </c>
      <c r="AE8" s="15">
        <f>TIME(0,AC8,AD8)</f>
        <v>8.5763888888888886E-3</v>
      </c>
      <c r="AF8" s="7">
        <v>105</v>
      </c>
      <c r="AG8" s="7">
        <f>AF$2-AF8</f>
        <v>0</v>
      </c>
      <c r="AH8" s="15">
        <f>AE8+TIME(0,0,AG8)</f>
        <v>8.5763888888888886E-3</v>
      </c>
      <c r="AI8" s="7">
        <f>RANK(AE8,AE$8:AE$13,1)</f>
        <v>1</v>
      </c>
      <c r="AJ8" s="7">
        <f>VLOOKUP(AI8,'Место-баллы'!$A$3:$E$52,2,0)</f>
        <v>100</v>
      </c>
      <c r="AK8" s="10"/>
      <c r="AL8" s="7">
        <v>167</v>
      </c>
      <c r="AM8" s="7">
        <f>RANK(AL8,AL$8:AL$13,0)</f>
        <v>1</v>
      </c>
      <c r="AN8" s="7">
        <f>AM8</f>
        <v>1</v>
      </c>
      <c r="AO8" s="10"/>
      <c r="AP8" s="7">
        <v>160</v>
      </c>
      <c r="AQ8" s="7">
        <f>RANK(AP8,AP$8:AP$13,0)</f>
        <v>1</v>
      </c>
      <c r="AR8" s="7">
        <f>AQ8</f>
        <v>1</v>
      </c>
      <c r="AS8" s="10"/>
      <c r="AT8" s="7">
        <v>150</v>
      </c>
      <c r="AU8" s="7">
        <f>RANK(AT8,AT$8:AT$13,0)</f>
        <v>1</v>
      </c>
      <c r="AV8" s="7">
        <f>AU8</f>
        <v>1</v>
      </c>
      <c r="AW8" s="10"/>
      <c r="AX8" s="7">
        <f>AN8+AR8+AV8</f>
        <v>3</v>
      </c>
      <c r="AY8" s="7">
        <f>RANK(AX8,AX$8:AX$13,1)</f>
        <v>1</v>
      </c>
      <c r="AZ8" s="7">
        <f>VLOOKUP(AY8,'Место-баллы'!$A$3:$E$52,2,0)</f>
        <v>100</v>
      </c>
      <c r="BA8" s="10"/>
      <c r="BB8" s="7">
        <v>2</v>
      </c>
      <c r="BC8" s="7">
        <v>14</v>
      </c>
      <c r="BD8" s="15">
        <f>TIME(0,BB8,BC8)</f>
        <v>1.5509259259259261E-3</v>
      </c>
      <c r="BE8" s="7">
        <v>4</v>
      </c>
      <c r="BF8" s="7">
        <v>0</v>
      </c>
      <c r="BG8" s="15">
        <f>TIME(0,BE8,BF8)</f>
        <v>2.7777777777777779E-3</v>
      </c>
      <c r="BH8" s="7">
        <v>3</v>
      </c>
      <c r="BI8" s="7">
        <f>BH$2-BH8</f>
        <v>0</v>
      </c>
      <c r="BJ8" s="15">
        <f>BG8+TIME(0,0,BI8)</f>
        <v>2.7777777777777779E-3</v>
      </c>
      <c r="BK8" s="7">
        <f>RANK(BJ8,BJ$8:BJ$13,1)</f>
        <v>2</v>
      </c>
      <c r="BL8" s="7">
        <f>VLOOKUP(BK8,'Место-баллы'!$A$3:$E$52,2,0)</f>
        <v>95</v>
      </c>
    </row>
    <row r="9" spans="2:64" x14ac:dyDescent="0.25">
      <c r="B9" s="7">
        <f>RANK(C9,C$8:C$13,0)</f>
        <v>2</v>
      </c>
      <c r="C9" s="7">
        <f>SUMIF($G$1:$BL$1,1,$G9:$BL9)</f>
        <v>560</v>
      </c>
      <c r="D9" s="10"/>
      <c r="E9" s="14" t="s">
        <v>82</v>
      </c>
      <c r="F9" s="10"/>
      <c r="G9" s="7">
        <v>38</v>
      </c>
      <c r="H9" s="7">
        <f>RANK(G9,G$8:G$13,0)</f>
        <v>3</v>
      </c>
      <c r="I9" s="7">
        <f>VLOOKUP(H9,'Место-баллы'!$A$3:$E$52,2,0)</f>
        <v>90</v>
      </c>
      <c r="J9" s="10"/>
      <c r="K9" s="7">
        <v>7</v>
      </c>
      <c r="L9" s="7">
        <v>5</v>
      </c>
      <c r="M9" s="15">
        <f>TIME(0,K9,L9)</f>
        <v>4.9189814814814816E-3</v>
      </c>
      <c r="N9" s="7">
        <f>78+27</f>
        <v>105</v>
      </c>
      <c r="O9" s="7">
        <f>N$2-N9</f>
        <v>13</v>
      </c>
      <c r="P9" s="15">
        <f>M9+TIME(0,0,O9)</f>
        <v>5.069444444444445E-3</v>
      </c>
      <c r="Q9" s="7">
        <f>RANK(P9,P$8:P$13,1)</f>
        <v>1</v>
      </c>
      <c r="R9" s="7">
        <f>VLOOKUP(Q9,'Место-баллы'!$A$3:$E$52,2,0)</f>
        <v>100</v>
      </c>
      <c r="S9" s="10"/>
      <c r="T9" s="7">
        <v>10</v>
      </c>
      <c r="U9" s="7">
        <v>29</v>
      </c>
      <c r="V9" s="15">
        <f>TIME(0,T9,U9)</f>
        <v>7.2800925925925915E-3</v>
      </c>
      <c r="W9" s="7">
        <v>192</v>
      </c>
      <c r="X9" s="7">
        <f>W$2-W9</f>
        <v>0</v>
      </c>
      <c r="Y9" s="15">
        <f>V9+TIME(0,0,X9)</f>
        <v>7.2800925925925915E-3</v>
      </c>
      <c r="Z9" s="7">
        <f>RANK(Y9,Y$8:Y$13,1)</f>
        <v>3</v>
      </c>
      <c r="AA9" s="7">
        <f>VLOOKUP(Z9,'Место-баллы'!$A$3:$E$52,2,0)</f>
        <v>90</v>
      </c>
      <c r="AB9" s="10"/>
      <c r="AC9" s="7">
        <v>12</v>
      </c>
      <c r="AD9" s="7">
        <v>40</v>
      </c>
      <c r="AE9" s="15">
        <f>TIME(0,AC9,AD9)</f>
        <v>8.7962962962962968E-3</v>
      </c>
      <c r="AF9" s="7">
        <v>105</v>
      </c>
      <c r="AG9" s="7">
        <f>AF$2-AF9</f>
        <v>0</v>
      </c>
      <c r="AH9" s="15">
        <f>AE9+TIME(0,0,AG9)</f>
        <v>8.7962962962962968E-3</v>
      </c>
      <c r="AI9" s="7">
        <f>RANK(AE9,AE$8:AE$13,1)</f>
        <v>2</v>
      </c>
      <c r="AJ9" s="7">
        <f>VLOOKUP(AI9,'Место-баллы'!$A$3:$E$52,2,0)</f>
        <v>95</v>
      </c>
      <c r="AK9" s="10"/>
      <c r="AL9" s="7">
        <v>158</v>
      </c>
      <c r="AM9" s="7">
        <f>RANK(AL9,AL$8:AL$13,0)</f>
        <v>2</v>
      </c>
      <c r="AN9" s="7">
        <f>AM9</f>
        <v>2</v>
      </c>
      <c r="AO9" s="10"/>
      <c r="AP9" s="7">
        <v>150</v>
      </c>
      <c r="AQ9" s="7">
        <f>RANK(AP9,AP$8:AP$13,0)</f>
        <v>2</v>
      </c>
      <c r="AR9" s="7">
        <f>AQ9</f>
        <v>2</v>
      </c>
      <c r="AS9" s="10"/>
      <c r="AT9" s="7">
        <v>129</v>
      </c>
      <c r="AU9" s="7">
        <f>RANK(AT9,AT$8:AT$13,0)</f>
        <v>3</v>
      </c>
      <c r="AV9" s="7">
        <f>AU9</f>
        <v>3</v>
      </c>
      <c r="AW9" s="10"/>
      <c r="AX9" s="7">
        <f>AN9+AR9+AV9</f>
        <v>7</v>
      </c>
      <c r="AY9" s="7">
        <f>RANK(AX9,AX$8:AX$13,1)</f>
        <v>2</v>
      </c>
      <c r="AZ9" s="7">
        <f>VLOOKUP(AY9,'Место-баллы'!$A$3:$E$52,2,0)</f>
        <v>95</v>
      </c>
      <c r="BA9" s="10"/>
      <c r="BB9" s="7">
        <v>0</v>
      </c>
      <c r="BC9" s="7">
        <v>0</v>
      </c>
      <c r="BD9" s="15">
        <f>TIME(0,BB9,BC9)</f>
        <v>0</v>
      </c>
      <c r="BE9" s="7">
        <v>4</v>
      </c>
      <c r="BF9" s="7">
        <v>1</v>
      </c>
      <c r="BG9" s="15">
        <f>TIME(0,BE9,BF9)</f>
        <v>2.7893518518518519E-3</v>
      </c>
      <c r="BH9" s="7">
        <v>3</v>
      </c>
      <c r="BI9" s="7">
        <f>BH$2-BH9</f>
        <v>0</v>
      </c>
      <c r="BJ9" s="15">
        <f>BG9+TIME(0,0,BI9)</f>
        <v>2.7893518518518519E-3</v>
      </c>
      <c r="BK9" s="7">
        <f>RANK(BJ9,BJ$8:BJ$13,1)</f>
        <v>3</v>
      </c>
      <c r="BL9" s="7">
        <f>VLOOKUP(BK9,'Место-баллы'!$A$3:$E$52,2,0)</f>
        <v>90</v>
      </c>
    </row>
    <row r="10" spans="2:64" x14ac:dyDescent="0.25">
      <c r="B10" s="7">
        <f>RANK(C10,C$8:C$13,0)</f>
        <v>3</v>
      </c>
      <c r="C10" s="7">
        <f>SUMIF($G$1:$BL$1,1,$G10:$BL10)</f>
        <v>535</v>
      </c>
      <c r="D10" s="10"/>
      <c r="E10" s="14" t="s">
        <v>84</v>
      </c>
      <c r="F10" s="10"/>
      <c r="G10" s="7">
        <v>39</v>
      </c>
      <c r="H10" s="7">
        <f>RANK(G10,G$8:G$13,0)</f>
        <v>2</v>
      </c>
      <c r="I10" s="7">
        <f>VLOOKUP(H10,'Место-баллы'!$A$3:$E$52,2,0)</f>
        <v>95</v>
      </c>
      <c r="J10" s="10"/>
      <c r="K10" s="7">
        <v>7</v>
      </c>
      <c r="L10" s="7">
        <v>5</v>
      </c>
      <c r="M10" s="15">
        <f>TIME(0,K10,L10)</f>
        <v>4.9189814814814816E-3</v>
      </c>
      <c r="N10" s="7">
        <f>48+25</f>
        <v>73</v>
      </c>
      <c r="O10" s="7">
        <f>N$2-N10</f>
        <v>45</v>
      </c>
      <c r="P10" s="15">
        <f>M10+TIME(0,0,O10)</f>
        <v>5.4398148148148149E-3</v>
      </c>
      <c r="Q10" s="7">
        <f>RANK(P10,P$8:P$13,1)</f>
        <v>3</v>
      </c>
      <c r="R10" s="7">
        <f>VLOOKUP(Q10,'Место-баллы'!$A$3:$E$52,2,0)</f>
        <v>90</v>
      </c>
      <c r="S10" s="10"/>
      <c r="T10" s="7">
        <v>10</v>
      </c>
      <c r="U10" s="7">
        <v>15</v>
      </c>
      <c r="V10" s="15">
        <f>TIME(0,T10,U10)</f>
        <v>7.1180555555555554E-3</v>
      </c>
      <c r="W10" s="7">
        <v>192</v>
      </c>
      <c r="X10" s="7">
        <f>W$2-W10</f>
        <v>0</v>
      </c>
      <c r="Y10" s="15">
        <f>V10+TIME(0,0,X10)</f>
        <v>7.1180555555555554E-3</v>
      </c>
      <c r="Z10" s="7">
        <f>RANK(Y10,Y$8:Y$13,1)</f>
        <v>2</v>
      </c>
      <c r="AA10" s="7">
        <f>VLOOKUP(Z10,'Место-баллы'!$A$3:$E$52,2,0)</f>
        <v>95</v>
      </c>
      <c r="AB10" s="10"/>
      <c r="AC10" s="7">
        <v>12</v>
      </c>
      <c r="AD10" s="7">
        <v>44</v>
      </c>
      <c r="AE10" s="15">
        <f>TIME(0,AC10,AD10)</f>
        <v>8.8425925925925911E-3</v>
      </c>
      <c r="AF10" s="7">
        <v>105</v>
      </c>
      <c r="AG10" s="7">
        <f>AF$2-AF10</f>
        <v>0</v>
      </c>
      <c r="AH10" s="15">
        <f>AE10+TIME(0,0,AG10)</f>
        <v>8.8425925925925911E-3</v>
      </c>
      <c r="AI10" s="7">
        <f>RANK(AE10,AE$8:AE$13,1)</f>
        <v>3</v>
      </c>
      <c r="AJ10" s="7">
        <f>VLOOKUP(AI10,'Место-баллы'!$A$3:$E$52,2,0)</f>
        <v>90</v>
      </c>
      <c r="AK10" s="10"/>
      <c r="AL10" s="7">
        <v>158</v>
      </c>
      <c r="AM10" s="7">
        <f>RANK(AL10,AL$8:AL$13,0)</f>
        <v>2</v>
      </c>
      <c r="AN10" s="7">
        <f>AM10</f>
        <v>2</v>
      </c>
      <c r="AO10" s="10"/>
      <c r="AP10" s="7">
        <v>142</v>
      </c>
      <c r="AQ10" s="7">
        <f>RANK(AP10,AP$8:AP$13,0)</f>
        <v>4</v>
      </c>
      <c r="AR10" s="7">
        <f>AQ10</f>
        <v>4</v>
      </c>
      <c r="AS10" s="10"/>
      <c r="AT10" s="7">
        <v>117</v>
      </c>
      <c r="AU10" s="7">
        <f>RANK(AT10,AT$8:AT$13,0)</f>
        <v>5</v>
      </c>
      <c r="AV10" s="7">
        <f>AU10</f>
        <v>5</v>
      </c>
      <c r="AW10" s="10"/>
      <c r="AX10" s="7">
        <f>AN10+AR10+AV10</f>
        <v>11</v>
      </c>
      <c r="AY10" s="7">
        <f>RANK(AX10,AX$8:AX$13,1)</f>
        <v>3</v>
      </c>
      <c r="AZ10" s="7">
        <f>VLOOKUP(AY10,'Место-баллы'!$A$3:$E$52,2,0)</f>
        <v>90</v>
      </c>
      <c r="BA10" s="10"/>
      <c r="BB10" s="7">
        <v>2</v>
      </c>
      <c r="BC10" s="7">
        <v>23</v>
      </c>
      <c r="BD10" s="15">
        <f>TIME(0,BB10,BC10)</f>
        <v>1.6550925925925926E-3</v>
      </c>
      <c r="BE10" s="7">
        <v>4</v>
      </c>
      <c r="BF10" s="7">
        <v>37</v>
      </c>
      <c r="BG10" s="15">
        <f>TIME(0,BE10,BF10)</f>
        <v>3.2060185185185191E-3</v>
      </c>
      <c r="BH10" s="7">
        <v>3</v>
      </c>
      <c r="BI10" s="7">
        <f>BH$2-BH10</f>
        <v>0</v>
      </c>
      <c r="BJ10" s="15">
        <f>BG10+TIME(0,0,BI10)</f>
        <v>3.2060185185185191E-3</v>
      </c>
      <c r="BK10" s="7">
        <f>RANK(BJ10,BJ$8:BJ$13,1)</f>
        <v>6</v>
      </c>
      <c r="BL10" s="7">
        <f>VLOOKUP(BK10,'Место-баллы'!$A$3:$E$52,2,0)</f>
        <v>75</v>
      </c>
    </row>
    <row r="11" spans="2:64" x14ac:dyDescent="0.25">
      <c r="B11" s="7">
        <f>RANK(C11,C$8:C$13,0)</f>
        <v>4</v>
      </c>
      <c r="C11" s="7">
        <f>SUMIF($G$1:$BL$1,1,$G11:$BL11)</f>
        <v>525</v>
      </c>
      <c r="D11" s="10"/>
      <c r="E11" s="14" t="s">
        <v>81</v>
      </c>
      <c r="F11" s="10"/>
      <c r="G11" s="7">
        <v>33</v>
      </c>
      <c r="H11" s="7">
        <f>RANK(G11,G$8:G$13,0)</f>
        <v>4</v>
      </c>
      <c r="I11" s="7">
        <f>VLOOKUP(H11,'Место-баллы'!$A$3:$E$52,2,0)</f>
        <v>85</v>
      </c>
      <c r="J11" s="10"/>
      <c r="K11" s="7">
        <v>7</v>
      </c>
      <c r="L11" s="7">
        <v>5</v>
      </c>
      <c r="M11" s="15">
        <f>TIME(0,K11,L11)</f>
        <v>4.9189814814814816E-3</v>
      </c>
      <c r="N11" s="7">
        <f>78+11</f>
        <v>89</v>
      </c>
      <c r="O11" s="7">
        <f>N$2-N11</f>
        <v>29</v>
      </c>
      <c r="P11" s="15">
        <f>M11+TIME(0,0,O11)</f>
        <v>5.2546296296296299E-3</v>
      </c>
      <c r="Q11" s="7">
        <f>RANK(P11,P$8:P$13,1)</f>
        <v>2</v>
      </c>
      <c r="R11" s="7">
        <f>VLOOKUP(Q11,'Место-баллы'!$A$3:$E$52,2,0)</f>
        <v>95</v>
      </c>
      <c r="S11" s="10"/>
      <c r="T11" s="7">
        <v>10</v>
      </c>
      <c r="U11" s="7">
        <v>57</v>
      </c>
      <c r="V11" s="15">
        <f>TIME(0,T11,U11)</f>
        <v>7.6041666666666662E-3</v>
      </c>
      <c r="W11" s="7">
        <v>192</v>
      </c>
      <c r="X11" s="7">
        <f>W$2-W11</f>
        <v>0</v>
      </c>
      <c r="Y11" s="15">
        <f>V11+TIME(0,0,X11)</f>
        <v>7.6041666666666662E-3</v>
      </c>
      <c r="Z11" s="7">
        <f>RANK(Y11,Y$8:Y$13,1)</f>
        <v>4</v>
      </c>
      <c r="AA11" s="7">
        <f>VLOOKUP(Z11,'Место-баллы'!$A$3:$E$52,2,0)</f>
        <v>85</v>
      </c>
      <c r="AB11" s="10"/>
      <c r="AC11" s="7">
        <v>13</v>
      </c>
      <c r="AD11" s="7">
        <v>23</v>
      </c>
      <c r="AE11" s="15">
        <f>TIME(0,AC11,AD11)</f>
        <v>9.2939814814814812E-3</v>
      </c>
      <c r="AF11" s="7">
        <v>105</v>
      </c>
      <c r="AG11" s="7">
        <f>AF$2-AF11</f>
        <v>0</v>
      </c>
      <c r="AH11" s="15">
        <f>AE11+TIME(0,0,AG11)</f>
        <v>9.2939814814814812E-3</v>
      </c>
      <c r="AI11" s="7">
        <f>RANK(AE11,AE$8:AE$13,1)</f>
        <v>4</v>
      </c>
      <c r="AJ11" s="7">
        <f>VLOOKUP(AI11,'Место-баллы'!$A$3:$E$52,2,0)</f>
        <v>85</v>
      </c>
      <c r="AK11" s="10"/>
      <c r="AL11" s="7">
        <v>145</v>
      </c>
      <c r="AM11" s="7">
        <f>RANK(AL11,AL$8:AL$13,0)</f>
        <v>4</v>
      </c>
      <c r="AN11" s="7">
        <f>AM11</f>
        <v>4</v>
      </c>
      <c r="AO11" s="10"/>
      <c r="AP11" s="7">
        <v>136</v>
      </c>
      <c r="AQ11" s="7">
        <f>RANK(AP11,AP$8:AP$13,0)</f>
        <v>5</v>
      </c>
      <c r="AR11" s="7">
        <f>AQ11</f>
        <v>5</v>
      </c>
      <c r="AS11" s="10"/>
      <c r="AT11" s="7">
        <v>136</v>
      </c>
      <c r="AU11" s="7">
        <f>RANK(AT11,AT$8:AT$13,0)</f>
        <v>2</v>
      </c>
      <c r="AV11" s="7">
        <f>AU11</f>
        <v>2</v>
      </c>
      <c r="AW11" s="10"/>
      <c r="AX11" s="7">
        <f>AN11+AR11+AV11</f>
        <v>11</v>
      </c>
      <c r="AY11" s="7">
        <f>RANK(AX11,AX$8:AX$13,1)</f>
        <v>3</v>
      </c>
      <c r="AZ11" s="7">
        <f>VLOOKUP(AY11,'Место-баллы'!$A$3:$E$52,2,0)</f>
        <v>90</v>
      </c>
      <c r="BA11" s="10"/>
      <c r="BB11" s="7">
        <v>2</v>
      </c>
      <c r="BC11" s="7">
        <v>8</v>
      </c>
      <c r="BD11" s="15">
        <f>TIME(0,BB11,BC11)</f>
        <v>1.4814814814814814E-3</v>
      </c>
      <c r="BE11" s="7">
        <v>4</v>
      </c>
      <c r="BF11" s="7">
        <v>5</v>
      </c>
      <c r="BG11" s="15">
        <f>TIME(0,BE11,BF11)</f>
        <v>2.8356481481481479E-3</v>
      </c>
      <c r="BH11" s="7">
        <v>3</v>
      </c>
      <c r="BI11" s="7">
        <f>BH$2-BH11</f>
        <v>0</v>
      </c>
      <c r="BJ11" s="15">
        <f>BG11+TIME(0,0,BI11)</f>
        <v>2.8356481481481479E-3</v>
      </c>
      <c r="BK11" s="7">
        <f>RANK(BJ11,BJ$8:BJ$13,1)</f>
        <v>4</v>
      </c>
      <c r="BL11" s="7">
        <f>VLOOKUP(BK11,'Место-баллы'!$A$3:$E$52,2,0)</f>
        <v>85</v>
      </c>
    </row>
    <row r="12" spans="2:64" x14ac:dyDescent="0.25">
      <c r="B12" s="7">
        <f>RANK(C12,C$8:C$13,0)</f>
        <v>5</v>
      </c>
      <c r="C12" s="7">
        <f>SUMIF($G$1:$BL$1,1,$G12:$BL12)</f>
        <v>500</v>
      </c>
      <c r="D12" s="10"/>
      <c r="E12" s="14" t="s">
        <v>83</v>
      </c>
      <c r="F12" s="10"/>
      <c r="G12" s="7">
        <v>28</v>
      </c>
      <c r="H12" s="7">
        <f>RANK(G12,G$8:G$13,0)</f>
        <v>5</v>
      </c>
      <c r="I12" s="7">
        <f>VLOOKUP(H12,'Место-баллы'!$A$3:$E$52,2,0)</f>
        <v>80</v>
      </c>
      <c r="J12" s="10"/>
      <c r="K12" s="7">
        <v>7</v>
      </c>
      <c r="L12" s="7">
        <v>5</v>
      </c>
      <c r="M12" s="15">
        <f>TIME(0,K12,L12)</f>
        <v>4.9189814814814816E-3</v>
      </c>
      <c r="N12" s="7">
        <v>54</v>
      </c>
      <c r="O12" s="7">
        <f>N$2-N12</f>
        <v>64</v>
      </c>
      <c r="P12" s="15">
        <f>M12+TIME(0,0,O12)</f>
        <v>5.6597222222222222E-3</v>
      </c>
      <c r="Q12" s="7">
        <f>RANK(P12,P$8:P$13,1)</f>
        <v>5</v>
      </c>
      <c r="R12" s="7">
        <f>VLOOKUP(Q12,'Место-баллы'!$A$3:$E$52,2,0)</f>
        <v>80</v>
      </c>
      <c r="S12" s="10"/>
      <c r="T12" s="7">
        <v>11</v>
      </c>
      <c r="U12" s="7">
        <v>35</v>
      </c>
      <c r="V12" s="15">
        <f>TIME(0,T12,U12)</f>
        <v>8.0439814814814818E-3</v>
      </c>
      <c r="W12" s="7">
        <v>192</v>
      </c>
      <c r="X12" s="7">
        <f>W$2-W12</f>
        <v>0</v>
      </c>
      <c r="Y12" s="15">
        <f>V12+TIME(0,0,X12)</f>
        <v>8.0439814814814818E-3</v>
      </c>
      <c r="Z12" s="7">
        <f>RANK(Y12,Y$8:Y$13,1)</f>
        <v>5</v>
      </c>
      <c r="AA12" s="7">
        <f>VLOOKUP(Z12,'Место-баллы'!$A$3:$E$52,2,0)</f>
        <v>80</v>
      </c>
      <c r="AB12" s="10"/>
      <c r="AC12" s="7">
        <v>13</v>
      </c>
      <c r="AD12" s="7">
        <v>38</v>
      </c>
      <c r="AE12" s="15">
        <f>TIME(0,AC12,AD12)</f>
        <v>9.4675925925925917E-3</v>
      </c>
      <c r="AF12" s="7">
        <v>105</v>
      </c>
      <c r="AG12" s="7">
        <f>AF$2-AF12</f>
        <v>0</v>
      </c>
      <c r="AH12" s="15">
        <f>AE12+TIME(0,0,AG12)</f>
        <v>9.4675925925925917E-3</v>
      </c>
      <c r="AI12" s="7">
        <f>RANK(AE12,AE$8:AE$13,1)</f>
        <v>5</v>
      </c>
      <c r="AJ12" s="7">
        <f>VLOOKUP(AI12,'Место-баллы'!$A$3:$E$52,2,0)</f>
        <v>80</v>
      </c>
      <c r="AK12" s="10"/>
      <c r="AL12" s="7">
        <v>144</v>
      </c>
      <c r="AM12" s="7">
        <f>RANK(AL12,AL$8:AL$13,0)</f>
        <v>5</v>
      </c>
      <c r="AN12" s="7">
        <f>AM12</f>
        <v>5</v>
      </c>
      <c r="AO12" s="10"/>
      <c r="AP12" s="7">
        <v>144</v>
      </c>
      <c r="AQ12" s="7">
        <f>RANK(AP12,AP$8:AP$13,0)</f>
        <v>3</v>
      </c>
      <c r="AR12" s="7">
        <f>AQ12</f>
        <v>3</v>
      </c>
      <c r="AS12" s="10"/>
      <c r="AT12" s="7">
        <v>117</v>
      </c>
      <c r="AU12" s="7">
        <f>RANK(AT12,AT$8:AT$13,0)</f>
        <v>5</v>
      </c>
      <c r="AV12" s="7">
        <f>AU12</f>
        <v>5</v>
      </c>
      <c r="AW12" s="10"/>
      <c r="AX12" s="7">
        <f>AN12+AR12+AV12</f>
        <v>13</v>
      </c>
      <c r="AY12" s="7">
        <f>RANK(AX12,AX$8:AX$13,1)</f>
        <v>5</v>
      </c>
      <c r="AZ12" s="7">
        <f>VLOOKUP(AY12,'Место-баллы'!$A$3:$E$52,2,0)</f>
        <v>80</v>
      </c>
      <c r="BA12" s="10"/>
      <c r="BB12" s="7">
        <v>2</v>
      </c>
      <c r="BC12" s="7">
        <v>10</v>
      </c>
      <c r="BD12" s="15">
        <f>TIME(0,BB12,BC12)</f>
        <v>1.5046296296296294E-3</v>
      </c>
      <c r="BE12" s="7">
        <v>3</v>
      </c>
      <c r="BF12" s="7">
        <v>52</v>
      </c>
      <c r="BG12" s="15">
        <f>TIME(0,BE12,BF12)</f>
        <v>2.685185185185185E-3</v>
      </c>
      <c r="BH12" s="7">
        <v>3</v>
      </c>
      <c r="BI12" s="7">
        <f>BH$2-BH12</f>
        <v>0</v>
      </c>
      <c r="BJ12" s="15">
        <f>BG12+TIME(0,0,BI12)</f>
        <v>2.685185185185185E-3</v>
      </c>
      <c r="BK12" s="7">
        <f>RANK(BJ12,BJ$8:BJ$13,1)</f>
        <v>1</v>
      </c>
      <c r="BL12" s="7">
        <f>VLOOKUP(BK12,'Место-баллы'!$A$3:$E$52,2,0)</f>
        <v>100</v>
      </c>
    </row>
    <row r="13" spans="2:64" x14ac:dyDescent="0.25">
      <c r="B13" s="7">
        <f>RANK(C13,C$8:C$13,0)</f>
        <v>6</v>
      </c>
      <c r="C13" s="7">
        <f>SUMIF($G$1:$BL$1,1,$G13:$BL13)</f>
        <v>475</v>
      </c>
      <c r="D13" s="10"/>
      <c r="E13" s="14" t="s">
        <v>95</v>
      </c>
      <c r="F13" s="10"/>
      <c r="G13" s="7">
        <v>28</v>
      </c>
      <c r="H13" s="7">
        <f>RANK(G13,G$8:G$13,0)</f>
        <v>5</v>
      </c>
      <c r="I13" s="7">
        <f>VLOOKUP(H13,'Место-баллы'!$A$3:$E$52,2,0)</f>
        <v>80</v>
      </c>
      <c r="J13" s="10"/>
      <c r="K13" s="7">
        <v>7</v>
      </c>
      <c r="L13" s="7">
        <v>5</v>
      </c>
      <c r="M13" s="15">
        <f>TIME(0,K13,L13)</f>
        <v>4.9189814814814816E-3</v>
      </c>
      <c r="N13" s="7">
        <f>48+8</f>
        <v>56</v>
      </c>
      <c r="O13" s="7">
        <f>N$2-N13</f>
        <v>62</v>
      </c>
      <c r="P13" s="15">
        <f>M13+TIME(0,0,O13)</f>
        <v>5.6365740740740742E-3</v>
      </c>
      <c r="Q13" s="7">
        <f>RANK(P13,P$8:P$13,1)</f>
        <v>4</v>
      </c>
      <c r="R13" s="7">
        <f>VLOOKUP(Q13,'Место-баллы'!$A$3:$E$52,2,0)</f>
        <v>85</v>
      </c>
      <c r="S13" s="10"/>
      <c r="T13" s="7">
        <v>11</v>
      </c>
      <c r="U13" s="7">
        <v>35</v>
      </c>
      <c r="V13" s="15">
        <f>TIME(0,T13,U13)</f>
        <v>8.0439814814814818E-3</v>
      </c>
      <c r="W13" s="7">
        <v>192</v>
      </c>
      <c r="X13" s="7">
        <f>W$2-W13</f>
        <v>0</v>
      </c>
      <c r="Y13" s="15">
        <f>V13+TIME(0,0,X13)</f>
        <v>8.0439814814814818E-3</v>
      </c>
      <c r="Z13" s="7">
        <f>RANK(Y13,Y$8:Y$13,1)</f>
        <v>5</v>
      </c>
      <c r="AA13" s="7">
        <f>VLOOKUP(Z13,'Место-баллы'!$A$3:$E$52,2,0)</f>
        <v>80</v>
      </c>
      <c r="AB13" s="10"/>
      <c r="AC13" s="7">
        <v>13</v>
      </c>
      <c r="AD13" s="7">
        <v>47</v>
      </c>
      <c r="AE13" s="15">
        <f>TIME(0,AC13,AD13)</f>
        <v>9.571759259259259E-3</v>
      </c>
      <c r="AF13" s="7">
        <v>105</v>
      </c>
      <c r="AG13" s="7">
        <f>AF$2-AF13</f>
        <v>0</v>
      </c>
      <c r="AH13" s="15">
        <f>AE13+TIME(0,0,AG13)</f>
        <v>9.571759259259259E-3</v>
      </c>
      <c r="AI13" s="7">
        <f>RANK(AE13,AE$8:AE$13,1)</f>
        <v>6</v>
      </c>
      <c r="AJ13" s="7">
        <f>VLOOKUP(AI13,'Место-баллы'!$A$3:$E$52,2,0)</f>
        <v>75</v>
      </c>
      <c r="AK13" s="10"/>
      <c r="AL13" s="7">
        <v>117</v>
      </c>
      <c r="AM13" s="7">
        <f>RANK(AL13,AL$8:AL$13,0)</f>
        <v>6</v>
      </c>
      <c r="AN13" s="7">
        <f>AM13</f>
        <v>6</v>
      </c>
      <c r="AO13" s="10"/>
      <c r="AP13" s="7">
        <v>121</v>
      </c>
      <c r="AQ13" s="7">
        <f>RANK(AP13,AP$8:AP$13,0)</f>
        <v>6</v>
      </c>
      <c r="AR13" s="7">
        <f>AQ13</f>
        <v>6</v>
      </c>
      <c r="AS13" s="10"/>
      <c r="AT13" s="7">
        <v>121</v>
      </c>
      <c r="AU13" s="7">
        <f>RANK(AT13,AT$8:AT$13,0)</f>
        <v>4</v>
      </c>
      <c r="AV13" s="7">
        <f>AU13</f>
        <v>4</v>
      </c>
      <c r="AW13" s="10"/>
      <c r="AX13" s="7">
        <f>AN13+AR13+AV13</f>
        <v>16</v>
      </c>
      <c r="AY13" s="7">
        <f>RANK(AX13,AX$8:AX$13,1)</f>
        <v>6</v>
      </c>
      <c r="AZ13" s="7">
        <f>VLOOKUP(AY13,'Место-баллы'!$A$3:$E$52,2,0)</f>
        <v>75</v>
      </c>
      <c r="BA13" s="10"/>
      <c r="BB13" s="7">
        <v>2</v>
      </c>
      <c r="BC13" s="7">
        <v>3</v>
      </c>
      <c r="BD13" s="15">
        <f>TIME(0,BB13,BC13)</f>
        <v>1.423611111111111E-3</v>
      </c>
      <c r="BE13" s="7">
        <v>4</v>
      </c>
      <c r="BF13" s="7">
        <v>15</v>
      </c>
      <c r="BG13" s="15">
        <f>TIME(0,BE13,BF13)</f>
        <v>2.9513888888888888E-3</v>
      </c>
      <c r="BH13" s="7">
        <v>3</v>
      </c>
      <c r="BI13" s="7">
        <f>BH$2-BH13</f>
        <v>0</v>
      </c>
      <c r="BJ13" s="15">
        <f>BG13+TIME(0,0,BI13)</f>
        <v>2.9513888888888888E-3</v>
      </c>
      <c r="BK13" s="7">
        <f>RANK(BJ13,BJ$8:BJ$13,1)</f>
        <v>5</v>
      </c>
      <c r="BL13" s="7">
        <f>VLOOKUP(BK13,'Место-баллы'!$A$3:$E$52,2,0)</f>
        <v>80</v>
      </c>
    </row>
    <row r="14" spans="2:64" ht="15.75" customHeight="1" x14ac:dyDescent="0.25"/>
    <row r="15" spans="2:64" ht="15.75" customHeight="1" x14ac:dyDescent="0.25"/>
    <row r="16" spans="2:6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</sheetData>
  <autoFilter ref="B7:BL7" xr:uid="{BFA0EC7F-4ACE-4E49-A9CB-4D6662A0F8FA}">
    <sortState xmlns:xlrd2="http://schemas.microsoft.com/office/spreadsheetml/2017/richdata2" ref="B8:BL13">
      <sortCondition ref="B7"/>
    </sortState>
  </autoFilter>
  <mergeCells count="11">
    <mergeCell ref="BB5:BL6"/>
    <mergeCell ref="AC5:AJ6"/>
    <mergeCell ref="B5:C6"/>
    <mergeCell ref="E5:E6"/>
    <mergeCell ref="G5:I6"/>
    <mergeCell ref="K5:R6"/>
    <mergeCell ref="T5:AA6"/>
    <mergeCell ref="AL5:AN6"/>
    <mergeCell ref="AP5:AR6"/>
    <mergeCell ref="AT5:AV6"/>
    <mergeCell ref="AX5:AZ6"/>
  </mergeCells>
  <printOptions horizontalCentered="1" verticalCentered="1"/>
  <pageMargins left="0" right="0" top="0" bottom="0" header="0" footer="0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71D58-1955-44D9-9573-D6A5681AEB6C}">
  <sheetPr>
    <pageSetUpPr fitToPage="1"/>
  </sheetPr>
  <dimension ref="B1:BL66"/>
  <sheetViews>
    <sheetView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AZ15" sqref="AZ15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19.28515625" bestFit="1" customWidth="1"/>
    <col min="6" max="6" width="1.42578125" customWidth="1"/>
    <col min="7" max="7" width="6.85546875" hidden="1" customWidth="1" outlineLevel="1"/>
    <col min="8" max="8" width="7.140625" customWidth="1" collapsed="1"/>
    <col min="9" max="9" width="6.85546875" customWidth="1"/>
    <col min="10" max="10" width="1.42578125" customWidth="1"/>
    <col min="11" max="11" width="5.140625" hidden="1" customWidth="1" outlineLevel="1"/>
    <col min="12" max="12" width="4.28515625" hidden="1" customWidth="1" outlineLevel="1"/>
    <col min="13" max="13" width="7.140625" hidden="1" customWidth="1" outlineLevel="1" collapsed="1"/>
    <col min="14" max="14" width="6.85546875" hidden="1" customWidth="1" outlineLevel="1"/>
    <col min="15" max="15" width="7.85546875" hidden="1" customWidth="1" outlineLevel="1"/>
    <col min="16" max="16" width="7.140625" hidden="1" customWidth="1" outlineLevel="1"/>
    <col min="17" max="17" width="7.140625" customWidth="1" collapsed="1"/>
    <col min="18" max="18" width="6.85546875" customWidth="1"/>
    <col min="19" max="19" width="1.42578125" customWidth="1"/>
    <col min="20" max="20" width="5.140625" hidden="1" customWidth="1" outlineLevel="1"/>
    <col min="21" max="21" width="4.28515625" hidden="1" customWidth="1" outlineLevel="1"/>
    <col min="22" max="22" width="7.140625" hidden="1" customWidth="1" outlineLevel="1" collapsed="1"/>
    <col min="23" max="23" width="6.85546875" hidden="1" customWidth="1" outlineLevel="1"/>
    <col min="24" max="24" width="7.85546875" hidden="1" customWidth="1" outlineLevel="1"/>
    <col min="25" max="25" width="7.140625" hidden="1" customWidth="1" outlineLevel="1"/>
    <col min="26" max="26" width="7.140625" customWidth="1" collapsed="1"/>
    <col min="27" max="27" width="6.85546875" customWidth="1"/>
    <col min="28" max="28" width="1.42578125" customWidth="1"/>
    <col min="29" max="29" width="5.140625" hidden="1" customWidth="1" outlineLevel="1"/>
    <col min="30" max="30" width="4.28515625" hidden="1" customWidth="1" outlineLevel="1"/>
    <col min="31" max="31" width="7.140625" hidden="1" customWidth="1" outlineLevel="1" collapsed="1"/>
    <col min="32" max="32" width="6.85546875" hidden="1" customWidth="1" outlineLevel="1"/>
    <col min="33" max="33" width="7.85546875" hidden="1" customWidth="1" outlineLevel="1"/>
    <col min="34" max="34" width="7.140625" hidden="1" customWidth="1" outlineLevel="1"/>
    <col min="35" max="35" width="7.140625" customWidth="1" collapsed="1"/>
    <col min="36" max="36" width="6.85546875" customWidth="1"/>
    <col min="37" max="37" width="1.42578125" hidden="1" customWidth="1" outlineLevel="1"/>
    <col min="38" max="38" width="6.85546875" hidden="1" customWidth="1" outlineLevel="1"/>
    <col min="39" max="39" width="7.140625" hidden="1" customWidth="1" outlineLevel="1"/>
    <col min="40" max="40" width="6.85546875" hidden="1" customWidth="1" outlineLevel="1"/>
    <col min="41" max="41" width="1.42578125" hidden="1" customWidth="1" outlineLevel="1"/>
    <col min="42" max="42" width="6.85546875" hidden="1" customWidth="1" outlineLevel="1"/>
    <col min="43" max="43" width="7.140625" hidden="1" customWidth="1" outlineLevel="1"/>
    <col min="44" max="44" width="6.85546875" hidden="1" customWidth="1" outlineLevel="1"/>
    <col min="45" max="45" width="1.42578125" hidden="1" customWidth="1" outlineLevel="1"/>
    <col min="46" max="46" width="6.85546875" hidden="1" customWidth="1" outlineLevel="1"/>
    <col min="47" max="47" width="7.140625" hidden="1" customWidth="1" outlineLevel="1"/>
    <col min="48" max="48" width="6.85546875" hidden="1" customWidth="1" outlineLevel="1"/>
    <col min="49" max="49" width="1.42578125" customWidth="1" collapsed="1"/>
    <col min="50" max="50" width="7.42578125" bestFit="1" customWidth="1"/>
    <col min="51" max="51" width="7.140625" bestFit="1" customWidth="1"/>
    <col min="52" max="52" width="7.140625" customWidth="1"/>
    <col min="53" max="53" width="1.42578125" customWidth="1"/>
    <col min="54" max="54" width="5.140625" hidden="1" customWidth="1" outlineLevel="1"/>
    <col min="55" max="55" width="4.28515625" hidden="1" customWidth="1" outlineLevel="1"/>
    <col min="56" max="56" width="9.140625" hidden="1" customWidth="1" outlineLevel="1" collapsed="1"/>
    <col min="57" max="57" width="5.140625" hidden="1" customWidth="1" outlineLevel="1"/>
    <col min="58" max="58" width="4.28515625" hidden="1" customWidth="1" outlineLevel="1"/>
    <col min="59" max="59" width="7.140625" customWidth="1" collapsed="1"/>
    <col min="60" max="60" width="6.85546875" hidden="1" customWidth="1" outlineLevel="1"/>
    <col min="61" max="61" width="7.85546875" hidden="1" customWidth="1" outlineLevel="1"/>
    <col min="62" max="62" width="7.140625" hidden="1" customWidth="1" outlineLevel="1"/>
    <col min="63" max="63" width="7.140625" customWidth="1" collapsed="1"/>
    <col min="64" max="64" width="6.85546875" customWidth="1"/>
  </cols>
  <sheetData>
    <row r="1" spans="2:64" x14ac:dyDescent="0.25">
      <c r="E1" s="13"/>
      <c r="G1" s="3"/>
      <c r="H1" s="3"/>
      <c r="I1" s="4">
        <v>1</v>
      </c>
      <c r="K1" s="3"/>
      <c r="L1" s="3"/>
      <c r="M1" s="3"/>
      <c r="N1" s="3"/>
      <c r="O1" s="3"/>
      <c r="P1" s="3"/>
      <c r="Q1" s="3"/>
      <c r="R1" s="4">
        <v>1</v>
      </c>
      <c r="T1" s="3"/>
      <c r="U1" s="3"/>
      <c r="V1" s="3"/>
      <c r="W1" s="3"/>
      <c r="X1" s="3"/>
      <c r="Y1" s="3"/>
      <c r="Z1" s="3"/>
      <c r="AA1" s="4">
        <v>1</v>
      </c>
      <c r="AC1" s="3"/>
      <c r="AD1" s="3"/>
      <c r="AE1" s="3"/>
      <c r="AF1" s="3"/>
      <c r="AG1" s="3"/>
      <c r="AH1" s="3"/>
      <c r="AI1" s="3"/>
      <c r="AJ1" s="4">
        <v>1</v>
      </c>
      <c r="AL1" s="3"/>
      <c r="AM1" s="3"/>
      <c r="AN1" s="3"/>
      <c r="AP1" s="3"/>
      <c r="AQ1" s="3"/>
      <c r="AR1" s="3"/>
      <c r="AT1" s="3"/>
      <c r="AU1" s="3"/>
      <c r="AV1" s="3"/>
      <c r="AW1" s="17"/>
      <c r="AX1" s="18"/>
      <c r="AY1" s="18"/>
      <c r="AZ1" s="4">
        <v>1</v>
      </c>
      <c r="BE1" s="3"/>
      <c r="BF1" s="3"/>
      <c r="BG1" s="3"/>
      <c r="BH1" s="3"/>
      <c r="BI1" s="3"/>
      <c r="BJ1" s="3"/>
      <c r="BK1" s="3"/>
      <c r="BL1" s="4">
        <v>1</v>
      </c>
    </row>
    <row r="2" spans="2:64" x14ac:dyDescent="0.25">
      <c r="E2" s="13"/>
      <c r="G2" s="3"/>
      <c r="H2" s="3"/>
      <c r="I2" s="3"/>
      <c r="K2" s="3"/>
      <c r="L2" s="3"/>
      <c r="M2" s="3"/>
      <c r="N2" s="5">
        <f>10+30+8+30+40</f>
        <v>118</v>
      </c>
      <c r="O2" s="3"/>
      <c r="P2" s="3"/>
      <c r="Q2" s="3"/>
      <c r="R2" s="3"/>
      <c r="T2" s="3"/>
      <c r="U2" s="3"/>
      <c r="V2" s="3"/>
      <c r="W2" s="5">
        <f>4*(24+16+8)</f>
        <v>192</v>
      </c>
      <c r="X2" s="3"/>
      <c r="Y2" s="3"/>
      <c r="Z2" s="3"/>
      <c r="AA2" s="3"/>
      <c r="AC2" s="3"/>
      <c r="AD2" s="3"/>
      <c r="AE2" s="3"/>
      <c r="AF2" s="5">
        <f>5*(1+10+10)</f>
        <v>105</v>
      </c>
      <c r="AG2" s="3"/>
      <c r="AH2" s="3"/>
      <c r="AI2" s="3"/>
      <c r="AJ2" s="3"/>
      <c r="AL2" s="3"/>
      <c r="AM2" s="3"/>
      <c r="AN2" s="3"/>
      <c r="AP2" s="3"/>
      <c r="AQ2" s="3"/>
      <c r="AR2" s="3"/>
      <c r="AT2" s="3"/>
      <c r="AU2" s="3"/>
      <c r="AV2" s="3"/>
      <c r="AX2" s="3"/>
      <c r="AY2" s="3"/>
      <c r="AZ2" s="3"/>
      <c r="BE2" s="3"/>
      <c r="BF2" s="3"/>
      <c r="BG2" s="3"/>
      <c r="BH2" s="5">
        <v>3</v>
      </c>
      <c r="BI2" s="3"/>
      <c r="BJ2" s="3"/>
      <c r="BK2" s="3"/>
      <c r="BL2" s="3"/>
    </row>
    <row r="3" spans="2:64" x14ac:dyDescent="0.25">
      <c r="E3" s="13"/>
      <c r="G3" s="6"/>
      <c r="H3" s="3"/>
      <c r="I3" s="3"/>
      <c r="K3" s="3"/>
      <c r="L3" s="3"/>
      <c r="M3" s="3"/>
      <c r="N3" s="6" t="s">
        <v>71</v>
      </c>
      <c r="O3" s="3"/>
      <c r="P3" s="3"/>
      <c r="Q3" s="3"/>
      <c r="R3" s="3"/>
      <c r="T3" s="3"/>
      <c r="U3" s="3"/>
      <c r="V3" s="3"/>
      <c r="W3" s="6" t="s">
        <v>27</v>
      </c>
      <c r="X3" s="3"/>
      <c r="Y3" s="3"/>
      <c r="Z3" s="3"/>
      <c r="AA3" s="3"/>
      <c r="AC3" s="3"/>
      <c r="AD3" s="3"/>
      <c r="AE3" s="3"/>
      <c r="AF3" s="6" t="s">
        <v>72</v>
      </c>
      <c r="AG3" s="3"/>
      <c r="AH3" s="3"/>
      <c r="AI3" s="3"/>
      <c r="AJ3" s="3"/>
      <c r="AL3" s="6"/>
      <c r="AM3" s="3"/>
      <c r="AN3" s="3"/>
      <c r="AP3" s="6"/>
      <c r="AQ3" s="3"/>
      <c r="AR3" s="3"/>
      <c r="AT3" s="6"/>
      <c r="AU3" s="3"/>
      <c r="AV3" s="3"/>
      <c r="AX3" s="3"/>
      <c r="AY3" s="3"/>
      <c r="AZ3" s="3"/>
      <c r="BE3" s="3"/>
      <c r="BF3" s="3"/>
      <c r="BG3" s="3"/>
      <c r="BH3" s="6" t="s">
        <v>20</v>
      </c>
      <c r="BI3" s="3"/>
      <c r="BJ3" s="3"/>
      <c r="BK3" s="3"/>
      <c r="BL3" s="3"/>
    </row>
    <row r="4" spans="2:64" x14ac:dyDescent="0.25">
      <c r="G4" s="3"/>
      <c r="H4" s="3"/>
      <c r="I4" s="3"/>
      <c r="K4" s="3"/>
      <c r="L4" s="3"/>
      <c r="M4" s="3"/>
      <c r="N4" s="3"/>
      <c r="O4" s="3"/>
      <c r="P4" s="3"/>
      <c r="Q4" s="3"/>
      <c r="R4" s="3"/>
      <c r="T4" s="3"/>
      <c r="U4" s="3"/>
      <c r="V4" s="3"/>
      <c r="W4" s="3"/>
      <c r="X4" s="3"/>
      <c r="Y4" s="3"/>
      <c r="Z4" s="3"/>
      <c r="AA4" s="3"/>
      <c r="AC4" s="3"/>
      <c r="AD4" s="3"/>
      <c r="AE4" s="3"/>
      <c r="AF4" s="3"/>
      <c r="AG4" s="3"/>
      <c r="AH4" s="3"/>
      <c r="AI4" s="3"/>
      <c r="AJ4" s="3"/>
      <c r="AL4" s="3"/>
      <c r="AM4" s="3"/>
      <c r="AN4" s="3"/>
      <c r="AP4" s="3"/>
      <c r="AQ4" s="3"/>
      <c r="AR4" s="3"/>
      <c r="AT4" s="3"/>
      <c r="AU4" s="3"/>
      <c r="AV4" s="3"/>
      <c r="AX4" s="3"/>
      <c r="AY4" s="3"/>
      <c r="AZ4" s="3"/>
      <c r="BE4" s="3"/>
      <c r="BF4" s="3"/>
      <c r="BG4" s="3"/>
      <c r="BH4" s="3"/>
      <c r="BI4" s="3"/>
      <c r="BJ4" s="3"/>
      <c r="BK4" s="3"/>
      <c r="BL4" s="3"/>
    </row>
    <row r="5" spans="2:64" ht="15" customHeight="1" x14ac:dyDescent="0.25">
      <c r="B5" s="29" t="s">
        <v>4</v>
      </c>
      <c r="C5" s="30"/>
      <c r="D5" s="7"/>
      <c r="E5" s="29" t="s">
        <v>87</v>
      </c>
      <c r="F5" s="7"/>
      <c r="G5" s="29" t="s">
        <v>25</v>
      </c>
      <c r="H5" s="30"/>
      <c r="I5" s="30"/>
      <c r="J5" s="7"/>
      <c r="K5" s="29" t="s">
        <v>26</v>
      </c>
      <c r="L5" s="30"/>
      <c r="M5" s="30"/>
      <c r="N5" s="30"/>
      <c r="O5" s="30"/>
      <c r="P5" s="30"/>
      <c r="Q5" s="30"/>
      <c r="R5" s="30"/>
      <c r="S5" s="7"/>
      <c r="T5" s="29" t="s">
        <v>5</v>
      </c>
      <c r="U5" s="30"/>
      <c r="V5" s="30"/>
      <c r="W5" s="30"/>
      <c r="X5" s="30"/>
      <c r="Y5" s="30"/>
      <c r="Z5" s="30"/>
      <c r="AA5" s="30"/>
      <c r="AB5" s="7"/>
      <c r="AC5" s="29" t="s">
        <v>6</v>
      </c>
      <c r="AD5" s="30"/>
      <c r="AE5" s="30"/>
      <c r="AF5" s="30"/>
      <c r="AG5" s="30"/>
      <c r="AH5" s="30"/>
      <c r="AI5" s="30"/>
      <c r="AJ5" s="30"/>
      <c r="AK5" s="7"/>
      <c r="AL5" s="29" t="s">
        <v>73</v>
      </c>
      <c r="AM5" s="30"/>
      <c r="AN5" s="30"/>
      <c r="AO5" s="7"/>
      <c r="AP5" s="29" t="s">
        <v>74</v>
      </c>
      <c r="AQ5" s="30"/>
      <c r="AR5" s="30"/>
      <c r="AS5" s="7"/>
      <c r="AT5" s="29" t="s">
        <v>75</v>
      </c>
      <c r="AU5" s="30"/>
      <c r="AV5" s="30"/>
      <c r="AW5" s="7"/>
      <c r="AX5" s="23" t="s">
        <v>76</v>
      </c>
      <c r="AY5" s="24"/>
      <c r="AZ5" s="25"/>
      <c r="BA5" s="7"/>
      <c r="BB5" s="23" t="s">
        <v>29</v>
      </c>
      <c r="BC5" s="24"/>
      <c r="BD5" s="24"/>
      <c r="BE5" s="24"/>
      <c r="BF5" s="24"/>
      <c r="BG5" s="24"/>
      <c r="BH5" s="24"/>
      <c r="BI5" s="24"/>
      <c r="BJ5" s="24"/>
      <c r="BK5" s="24"/>
      <c r="BL5" s="25"/>
    </row>
    <row r="6" spans="2:64" x14ac:dyDescent="0.25">
      <c r="B6" s="30"/>
      <c r="C6" s="30"/>
      <c r="D6" s="8"/>
      <c r="E6" s="30"/>
      <c r="F6" s="8"/>
      <c r="G6" s="30"/>
      <c r="H6" s="30"/>
      <c r="I6" s="30"/>
      <c r="J6" s="8"/>
      <c r="K6" s="30"/>
      <c r="L6" s="30"/>
      <c r="M6" s="30"/>
      <c r="N6" s="30"/>
      <c r="O6" s="30"/>
      <c r="P6" s="30"/>
      <c r="Q6" s="30"/>
      <c r="R6" s="30"/>
      <c r="S6" s="8"/>
      <c r="T6" s="30"/>
      <c r="U6" s="30"/>
      <c r="V6" s="30"/>
      <c r="W6" s="30"/>
      <c r="X6" s="30"/>
      <c r="Y6" s="30"/>
      <c r="Z6" s="30"/>
      <c r="AA6" s="30"/>
      <c r="AB6" s="8"/>
      <c r="AC6" s="30"/>
      <c r="AD6" s="30"/>
      <c r="AE6" s="30"/>
      <c r="AF6" s="30"/>
      <c r="AG6" s="30"/>
      <c r="AH6" s="30"/>
      <c r="AI6" s="30"/>
      <c r="AJ6" s="30"/>
      <c r="AK6" s="8"/>
      <c r="AL6" s="30"/>
      <c r="AM6" s="30"/>
      <c r="AN6" s="30"/>
      <c r="AO6" s="8"/>
      <c r="AP6" s="30"/>
      <c r="AQ6" s="30"/>
      <c r="AR6" s="30"/>
      <c r="AS6" s="8"/>
      <c r="AT6" s="30"/>
      <c r="AU6" s="30"/>
      <c r="AV6" s="30"/>
      <c r="AW6" s="8"/>
      <c r="AX6" s="26"/>
      <c r="AY6" s="27"/>
      <c r="AZ6" s="28"/>
      <c r="BA6" s="8"/>
      <c r="BB6" s="26"/>
      <c r="BC6" s="27"/>
      <c r="BD6" s="27"/>
      <c r="BE6" s="27"/>
      <c r="BF6" s="27"/>
      <c r="BG6" s="27"/>
      <c r="BH6" s="27"/>
      <c r="BI6" s="27"/>
      <c r="BJ6" s="27"/>
      <c r="BK6" s="27"/>
      <c r="BL6" s="28"/>
    </row>
    <row r="7" spans="2:64" ht="25.5" x14ac:dyDescent="0.25">
      <c r="B7" s="12" t="s">
        <v>8</v>
      </c>
      <c r="C7" s="12" t="s">
        <v>9</v>
      </c>
      <c r="D7" s="9"/>
      <c r="E7" s="19" t="s">
        <v>24</v>
      </c>
      <c r="F7" s="9"/>
      <c r="G7" s="12" t="s">
        <v>16</v>
      </c>
      <c r="H7" s="11" t="s">
        <v>14</v>
      </c>
      <c r="I7" s="11" t="s">
        <v>15</v>
      </c>
      <c r="J7" s="9"/>
      <c r="K7" s="11" t="s">
        <v>11</v>
      </c>
      <c r="L7" s="11" t="s">
        <v>12</v>
      </c>
      <c r="M7" s="11" t="s">
        <v>13</v>
      </c>
      <c r="N7" s="12" t="s">
        <v>16</v>
      </c>
      <c r="O7" s="11" t="s">
        <v>17</v>
      </c>
      <c r="P7" s="11" t="s">
        <v>13</v>
      </c>
      <c r="Q7" s="11" t="s">
        <v>14</v>
      </c>
      <c r="R7" s="11" t="s">
        <v>15</v>
      </c>
      <c r="S7" s="9"/>
      <c r="T7" s="11" t="s">
        <v>11</v>
      </c>
      <c r="U7" s="11" t="s">
        <v>12</v>
      </c>
      <c r="V7" s="11" t="s">
        <v>13</v>
      </c>
      <c r="W7" s="12" t="s">
        <v>16</v>
      </c>
      <c r="X7" s="11" t="s">
        <v>17</v>
      </c>
      <c r="Y7" s="11" t="s">
        <v>13</v>
      </c>
      <c r="Z7" s="11" t="s">
        <v>14</v>
      </c>
      <c r="AA7" s="11" t="s">
        <v>15</v>
      </c>
      <c r="AB7" s="9"/>
      <c r="AC7" s="11" t="s">
        <v>11</v>
      </c>
      <c r="AD7" s="11" t="s">
        <v>12</v>
      </c>
      <c r="AE7" s="11" t="s">
        <v>13</v>
      </c>
      <c r="AF7" s="12" t="s">
        <v>16</v>
      </c>
      <c r="AG7" s="11" t="s">
        <v>17</v>
      </c>
      <c r="AH7" s="11" t="s">
        <v>13</v>
      </c>
      <c r="AI7" s="11" t="s">
        <v>14</v>
      </c>
      <c r="AJ7" s="11" t="s">
        <v>15</v>
      </c>
      <c r="AK7" s="9"/>
      <c r="AL7" s="12" t="s">
        <v>16</v>
      </c>
      <c r="AM7" s="11" t="s">
        <v>14</v>
      </c>
      <c r="AN7" s="11" t="s">
        <v>15</v>
      </c>
      <c r="AO7" s="9"/>
      <c r="AP7" s="12" t="s">
        <v>16</v>
      </c>
      <c r="AQ7" s="11" t="s">
        <v>14</v>
      </c>
      <c r="AR7" s="11" t="s">
        <v>15</v>
      </c>
      <c r="AS7" s="9"/>
      <c r="AT7" s="12" t="s">
        <v>16</v>
      </c>
      <c r="AU7" s="11" t="s">
        <v>14</v>
      </c>
      <c r="AV7" s="11" t="s">
        <v>15</v>
      </c>
      <c r="AW7" s="9"/>
      <c r="AX7" s="12" t="s">
        <v>9</v>
      </c>
      <c r="AY7" s="11" t="s">
        <v>14</v>
      </c>
      <c r="AZ7" s="11" t="s">
        <v>15</v>
      </c>
      <c r="BA7" s="9"/>
      <c r="BB7" s="11" t="s">
        <v>11</v>
      </c>
      <c r="BC7" s="11" t="s">
        <v>12</v>
      </c>
      <c r="BD7" s="11" t="s">
        <v>41</v>
      </c>
      <c r="BE7" s="11" t="s">
        <v>11</v>
      </c>
      <c r="BF7" s="11" t="s">
        <v>12</v>
      </c>
      <c r="BG7" s="11" t="s">
        <v>13</v>
      </c>
      <c r="BH7" s="12" t="s">
        <v>16</v>
      </c>
      <c r="BI7" s="11" t="s">
        <v>17</v>
      </c>
      <c r="BJ7" s="11" t="s">
        <v>13</v>
      </c>
      <c r="BK7" s="11" t="s">
        <v>14</v>
      </c>
      <c r="BL7" s="11" t="s">
        <v>15</v>
      </c>
    </row>
    <row r="8" spans="2:64" x14ac:dyDescent="0.25">
      <c r="B8" s="7">
        <f>RANK(C8,C$8:C$11,0)</f>
        <v>1</v>
      </c>
      <c r="C8" s="7">
        <f>SUMIF($G$1:$BL$1,1,$G8:$BL8)</f>
        <v>590</v>
      </c>
      <c r="D8" s="10"/>
      <c r="E8" s="16" t="s">
        <v>97</v>
      </c>
      <c r="F8" s="10"/>
      <c r="G8" s="7">
        <v>44</v>
      </c>
      <c r="H8" s="7">
        <f>RANK(G8,G$8:G$11,0)</f>
        <v>1</v>
      </c>
      <c r="I8" s="7">
        <f>VLOOKUP(H8,'Место-баллы'!$A$3:$E$52,2,0)</f>
        <v>100</v>
      </c>
      <c r="J8" s="10"/>
      <c r="K8" s="7">
        <v>7</v>
      </c>
      <c r="L8" s="7">
        <v>5</v>
      </c>
      <c r="M8" s="15">
        <f>TIME(0,K8,L8)</f>
        <v>4.9189814814814816E-3</v>
      </c>
      <c r="N8" s="7">
        <f>78+8</f>
        <v>86</v>
      </c>
      <c r="O8" s="7">
        <f>N$2-N8</f>
        <v>32</v>
      </c>
      <c r="P8" s="15">
        <f>M8+TIME(0,0,O8)</f>
        <v>5.2893518518518524E-3</v>
      </c>
      <c r="Q8" s="7">
        <f>RANK(P8,P$8:P$11,1)</f>
        <v>1</v>
      </c>
      <c r="R8" s="7">
        <f>VLOOKUP(Q8,'Место-баллы'!$A$3:$E$52,2,0)</f>
        <v>100</v>
      </c>
      <c r="S8" s="10"/>
      <c r="T8" s="7">
        <v>11</v>
      </c>
      <c r="U8" s="7">
        <v>24</v>
      </c>
      <c r="V8" s="15">
        <f>TIME(0,T8,U8)</f>
        <v>7.9166666666666673E-3</v>
      </c>
      <c r="W8" s="7">
        <v>192</v>
      </c>
      <c r="X8" s="7">
        <f>W$2-W8</f>
        <v>0</v>
      </c>
      <c r="Y8" s="15">
        <f>V8+TIME(0,0,X8)</f>
        <v>7.9166666666666673E-3</v>
      </c>
      <c r="Z8" s="7">
        <f>RANK(Y8,Y$8:Y$11,1)</f>
        <v>2</v>
      </c>
      <c r="AA8" s="7">
        <f>VLOOKUP(Z8,'Место-баллы'!$A$3:$E$52,2,0)</f>
        <v>95</v>
      </c>
      <c r="AB8" s="10"/>
      <c r="AC8" s="7">
        <v>13</v>
      </c>
      <c r="AD8" s="7">
        <v>13</v>
      </c>
      <c r="AE8" s="15">
        <f>TIME(0,AC8,AD8)</f>
        <v>9.1782407407407403E-3</v>
      </c>
      <c r="AF8" s="7">
        <v>105</v>
      </c>
      <c r="AG8" s="7">
        <f>AF$2-AF8</f>
        <v>0</v>
      </c>
      <c r="AH8" s="15">
        <f>AE8+TIME(0,0,AG8)</f>
        <v>9.1782407407407403E-3</v>
      </c>
      <c r="AI8" s="7">
        <f>RANK(AE8,AE$8:AE$11,1)</f>
        <v>2</v>
      </c>
      <c r="AJ8" s="7">
        <f>VLOOKUP(AI8,'Место-баллы'!$A$3:$E$52,2,0)</f>
        <v>95</v>
      </c>
      <c r="AK8" s="10"/>
      <c r="AL8" s="7">
        <v>153</v>
      </c>
      <c r="AM8" s="7">
        <f>RANK(AL8,AL$8:AL$11,0)</f>
        <v>1</v>
      </c>
      <c r="AN8" s="7">
        <f>AM8</f>
        <v>1</v>
      </c>
      <c r="AO8" s="10"/>
      <c r="AP8" s="7">
        <v>131</v>
      </c>
      <c r="AQ8" s="7">
        <f>RANK(AP8,AP$8:AP$11,0)</f>
        <v>1</v>
      </c>
      <c r="AR8" s="7">
        <f>AQ8</f>
        <v>1</v>
      </c>
      <c r="AS8" s="10"/>
      <c r="AT8" s="7">
        <v>121</v>
      </c>
      <c r="AU8" s="7">
        <f>RANK(AT8,AT$8:AT$11,0)</f>
        <v>1</v>
      </c>
      <c r="AV8" s="7">
        <f>AU8</f>
        <v>1</v>
      </c>
      <c r="AW8" s="10"/>
      <c r="AX8" s="7">
        <f>AN8+AR8+AV8</f>
        <v>3</v>
      </c>
      <c r="AY8" s="7">
        <f>RANK(AX8,AX$8:AX$11,1)</f>
        <v>1</v>
      </c>
      <c r="AZ8" s="7">
        <f>VLOOKUP(AY8,'Место-баллы'!$A$3:$E$52,2,0)</f>
        <v>100</v>
      </c>
      <c r="BA8" s="10"/>
      <c r="BB8" s="7">
        <v>2</v>
      </c>
      <c r="BC8" s="7">
        <v>20</v>
      </c>
      <c r="BD8" s="15">
        <f>TIME(0,BB8,BC8)</f>
        <v>1.6203703703703703E-3</v>
      </c>
      <c r="BE8" s="7">
        <v>4</v>
      </c>
      <c r="BF8" s="7">
        <v>13</v>
      </c>
      <c r="BG8" s="15">
        <f>TIME(0,BE8,BF8)</f>
        <v>2.9282407407407412E-3</v>
      </c>
      <c r="BH8" s="7">
        <v>3</v>
      </c>
      <c r="BI8" s="7">
        <f>BH$2-BH8</f>
        <v>0</v>
      </c>
      <c r="BJ8" s="15">
        <f>BG8+TIME(0,0,BI8)</f>
        <v>2.9282407407407412E-3</v>
      </c>
      <c r="BK8" s="7">
        <f>RANK(BJ8,BJ$8:BJ$11,1)</f>
        <v>1</v>
      </c>
      <c r="BL8" s="7">
        <f>VLOOKUP(BK8,'Место-баллы'!$A$3:$E$52,2,0)</f>
        <v>100</v>
      </c>
    </row>
    <row r="9" spans="2:64" x14ac:dyDescent="0.25">
      <c r="B9" s="7">
        <f>RANK(C9,C$8:C$11,0)</f>
        <v>2</v>
      </c>
      <c r="C9" s="7">
        <f t="shared" ref="C9:C11" si="0">SUMIF($G$1:$BL$1,1,$G9:$BL9)</f>
        <v>575</v>
      </c>
      <c r="D9" s="10"/>
      <c r="E9" s="14" t="s">
        <v>85</v>
      </c>
      <c r="F9" s="10"/>
      <c r="G9" s="7">
        <v>43</v>
      </c>
      <c r="H9" s="7">
        <f>RANK(G9,G$8:G$11,0)</f>
        <v>2</v>
      </c>
      <c r="I9" s="7">
        <f>VLOOKUP(H9,'Место-баллы'!$A$3:$E$52,2,0)</f>
        <v>95</v>
      </c>
      <c r="J9" s="10"/>
      <c r="K9" s="7">
        <v>7</v>
      </c>
      <c r="L9" s="7">
        <v>5</v>
      </c>
      <c r="M9" s="15">
        <f>TIME(0,K9,L9)</f>
        <v>4.9189814814814816E-3</v>
      </c>
      <c r="N9" s="7">
        <v>53</v>
      </c>
      <c r="O9" s="7">
        <f>N$2-N9</f>
        <v>65</v>
      </c>
      <c r="P9" s="15">
        <f>M9+TIME(0,0,O9)</f>
        <v>5.6712962962962967E-3</v>
      </c>
      <c r="Q9" s="7">
        <f>RANK(P9,P$8:P$11,1)</f>
        <v>2</v>
      </c>
      <c r="R9" s="7">
        <f>VLOOKUP(Q9,'Место-баллы'!$A$3:$E$52,2,0)</f>
        <v>95</v>
      </c>
      <c r="S9" s="10"/>
      <c r="T9" s="7">
        <v>11</v>
      </c>
      <c r="U9" s="7">
        <v>0</v>
      </c>
      <c r="V9" s="15">
        <f>TIME(0,T9,U9)</f>
        <v>7.6388888888888886E-3</v>
      </c>
      <c r="W9" s="7">
        <v>192</v>
      </c>
      <c r="X9" s="7">
        <f>W$2-W9</f>
        <v>0</v>
      </c>
      <c r="Y9" s="15">
        <f>V9+TIME(0,0,X9)</f>
        <v>7.6388888888888886E-3</v>
      </c>
      <c r="Z9" s="7">
        <f>RANK(Y9,Y$8:Y$11,1)</f>
        <v>1</v>
      </c>
      <c r="AA9" s="7">
        <f>VLOOKUP(Z9,'Место-баллы'!$A$3:$E$52,2,0)</f>
        <v>100</v>
      </c>
      <c r="AB9" s="10"/>
      <c r="AC9" s="7">
        <v>12</v>
      </c>
      <c r="AD9" s="7">
        <v>44</v>
      </c>
      <c r="AE9" s="15">
        <f>TIME(0,AC9,AD9)</f>
        <v>8.8425925925925911E-3</v>
      </c>
      <c r="AF9" s="7">
        <v>105</v>
      </c>
      <c r="AG9" s="7">
        <f>AF$2-AF9</f>
        <v>0</v>
      </c>
      <c r="AH9" s="15">
        <f>AE9+TIME(0,0,AG9)</f>
        <v>8.8425925925925911E-3</v>
      </c>
      <c r="AI9" s="7">
        <f>RANK(AE9,AE$8:AE$11,1)</f>
        <v>1</v>
      </c>
      <c r="AJ9" s="7">
        <f>VLOOKUP(AI9,'Место-баллы'!$A$3:$E$52,2,0)</f>
        <v>100</v>
      </c>
      <c r="AK9" s="10"/>
      <c r="AL9" s="7">
        <v>152</v>
      </c>
      <c r="AM9" s="7">
        <f>RANK(AL9,AL$8:AL$11,0)</f>
        <v>2</v>
      </c>
      <c r="AN9" s="7">
        <f>AM9</f>
        <v>2</v>
      </c>
      <c r="AO9" s="10"/>
      <c r="AP9" s="7">
        <v>114</v>
      </c>
      <c r="AQ9" s="7">
        <f>RANK(AP9,AP$8:AP$11,0)</f>
        <v>4</v>
      </c>
      <c r="AR9" s="7">
        <f>AQ9</f>
        <v>4</v>
      </c>
      <c r="AS9" s="10"/>
      <c r="AT9" s="7">
        <v>114</v>
      </c>
      <c r="AU9" s="7">
        <f>RANK(AT9,AT$8:AT$11,0)</f>
        <v>2</v>
      </c>
      <c r="AV9" s="7">
        <f>AU9</f>
        <v>2</v>
      </c>
      <c r="AW9" s="10"/>
      <c r="AX9" s="7">
        <f>AN9+AR9+AV9</f>
        <v>8</v>
      </c>
      <c r="AY9" s="7">
        <f>RANK(AX9,AX$8:AX$11,1)</f>
        <v>3</v>
      </c>
      <c r="AZ9" s="7">
        <f>VLOOKUP(AY9,'Место-баллы'!$A$3:$E$52,2,0)</f>
        <v>90</v>
      </c>
      <c r="BA9" s="10"/>
      <c r="BB9" s="7">
        <v>2</v>
      </c>
      <c r="BC9" s="7">
        <v>28</v>
      </c>
      <c r="BD9" s="15">
        <f>TIME(0,BB9,BC9)</f>
        <v>1.712962962962963E-3</v>
      </c>
      <c r="BE9" s="7">
        <v>4</v>
      </c>
      <c r="BF9" s="7">
        <v>21</v>
      </c>
      <c r="BG9" s="15">
        <f>TIME(0,BE9,BF9)</f>
        <v>3.0208333333333333E-3</v>
      </c>
      <c r="BH9" s="7">
        <v>3</v>
      </c>
      <c r="BI9" s="7">
        <f>BH$2-BH9</f>
        <v>0</v>
      </c>
      <c r="BJ9" s="15">
        <f>BG9+TIME(0,0,BI9)</f>
        <v>3.0208333333333333E-3</v>
      </c>
      <c r="BK9" s="7">
        <f>RANK(BJ9,BJ$8:BJ$11,1)</f>
        <v>2</v>
      </c>
      <c r="BL9" s="7">
        <f>VLOOKUP(BK9,'Место-баллы'!$A$3:$E$52,2,0)</f>
        <v>95</v>
      </c>
    </row>
    <row r="10" spans="2:64" x14ac:dyDescent="0.25">
      <c r="B10" s="7">
        <f>RANK(C10,C$8:C$11,0)</f>
        <v>3</v>
      </c>
      <c r="C10" s="7">
        <f t="shared" si="0"/>
        <v>535</v>
      </c>
      <c r="D10" s="10"/>
      <c r="E10" s="14" t="s">
        <v>96</v>
      </c>
      <c r="F10" s="10"/>
      <c r="G10" s="7">
        <v>19</v>
      </c>
      <c r="H10" s="7">
        <f>RANK(G10,G$8:G$11,0)</f>
        <v>4</v>
      </c>
      <c r="I10" s="7">
        <f>VLOOKUP(H10,'Место-баллы'!$A$3:$E$52,2,0)</f>
        <v>85</v>
      </c>
      <c r="J10" s="10"/>
      <c r="K10" s="7">
        <v>7</v>
      </c>
      <c r="L10" s="7">
        <v>5</v>
      </c>
      <c r="M10" s="15">
        <f>TIME(0,K10,L10)</f>
        <v>4.9189814814814816E-3</v>
      </c>
      <c r="N10" s="7">
        <v>40</v>
      </c>
      <c r="O10" s="7">
        <f>N$2-N10</f>
        <v>78</v>
      </c>
      <c r="P10" s="15">
        <f>M10+TIME(0,0,O10)</f>
        <v>5.8217592592592592E-3</v>
      </c>
      <c r="Q10" s="7">
        <f>RANK(P10,P$8:P$11,1)</f>
        <v>3</v>
      </c>
      <c r="R10" s="7">
        <f>VLOOKUP(Q10,'Место-баллы'!$A$3:$E$52,2,0)</f>
        <v>90</v>
      </c>
      <c r="S10" s="10"/>
      <c r="T10" s="7">
        <v>12</v>
      </c>
      <c r="U10" s="7">
        <v>5</v>
      </c>
      <c r="V10" s="15">
        <f>TIME(0,T10,U10)</f>
        <v>8.3912037037037045E-3</v>
      </c>
      <c r="W10" s="7">
        <v>175</v>
      </c>
      <c r="X10" s="7">
        <f>W$2-W10</f>
        <v>17</v>
      </c>
      <c r="Y10" s="15">
        <f>V10+TIME(0,0,X10)</f>
        <v>8.5879629629629639E-3</v>
      </c>
      <c r="Z10" s="7">
        <f>RANK(Y10,Y$8:Y$11,1)</f>
        <v>3</v>
      </c>
      <c r="AA10" s="7">
        <f>VLOOKUP(Z10,'Место-баллы'!$A$3:$E$52,2,0)</f>
        <v>90</v>
      </c>
      <c r="AB10" s="10"/>
      <c r="AC10" s="7">
        <v>15</v>
      </c>
      <c r="AD10" s="7">
        <v>26</v>
      </c>
      <c r="AE10" s="15">
        <f>TIME(0,AC10,AD10)</f>
        <v>1.0717592592592593E-2</v>
      </c>
      <c r="AF10" s="7">
        <v>105</v>
      </c>
      <c r="AG10" s="7">
        <f>AF$2-AF10</f>
        <v>0</v>
      </c>
      <c r="AH10" s="15">
        <f>AE10+TIME(0,0,AG10)</f>
        <v>1.0717592592592593E-2</v>
      </c>
      <c r="AI10" s="7">
        <f>RANK(AE10,AE$8:AE$11,1)</f>
        <v>4</v>
      </c>
      <c r="AJ10" s="7">
        <f>VLOOKUP(AI10,'Место-баллы'!$A$3:$E$52,2,0)</f>
        <v>85</v>
      </c>
      <c r="AK10" s="10"/>
      <c r="AL10" s="7">
        <v>128</v>
      </c>
      <c r="AM10" s="7">
        <f>RANK(AL10,AL$8:AL$11,0)</f>
        <v>3</v>
      </c>
      <c r="AN10" s="7">
        <f>AM10</f>
        <v>3</v>
      </c>
      <c r="AO10" s="10"/>
      <c r="AP10" s="7">
        <v>115</v>
      </c>
      <c r="AQ10" s="7">
        <f>RANK(AP10,AP$8:AP$11,0)</f>
        <v>2</v>
      </c>
      <c r="AR10" s="7">
        <f>AQ10</f>
        <v>2</v>
      </c>
      <c r="AS10" s="10"/>
      <c r="AT10" s="7">
        <v>114</v>
      </c>
      <c r="AU10" s="7">
        <f>RANK(AT10,AT$8:AT$11,0)</f>
        <v>2</v>
      </c>
      <c r="AV10" s="7">
        <f>AU10</f>
        <v>2</v>
      </c>
      <c r="AW10" s="10"/>
      <c r="AX10" s="7">
        <f>AN10+AR10+AV10</f>
        <v>7</v>
      </c>
      <c r="AY10" s="7">
        <f>RANK(AX10,AX$8:AX$11,1)</f>
        <v>2</v>
      </c>
      <c r="AZ10" s="7">
        <f>VLOOKUP(AY10,'Место-баллы'!$A$3:$E$52,2,0)</f>
        <v>95</v>
      </c>
      <c r="BA10" s="10"/>
      <c r="BB10" s="7">
        <v>2</v>
      </c>
      <c r="BC10" s="7">
        <v>29</v>
      </c>
      <c r="BD10" s="15">
        <f>TIME(0,BB10,BC10)</f>
        <v>1.7245370370370372E-3</v>
      </c>
      <c r="BE10" s="7">
        <v>4</v>
      </c>
      <c r="BF10" s="7">
        <v>41</v>
      </c>
      <c r="BG10" s="15">
        <f>TIME(0,BE10,BF10)</f>
        <v>3.2523148148148151E-3</v>
      </c>
      <c r="BH10" s="7">
        <v>3</v>
      </c>
      <c r="BI10" s="7">
        <f>BH$2-BH10</f>
        <v>0</v>
      </c>
      <c r="BJ10" s="15">
        <f>BG10+TIME(0,0,BI10)</f>
        <v>3.2523148148148151E-3</v>
      </c>
      <c r="BK10" s="7">
        <f>RANK(BJ10,BJ$8:BJ$11,1)</f>
        <v>3</v>
      </c>
      <c r="BL10" s="7">
        <f>VLOOKUP(BK10,'Место-баллы'!$A$3:$E$52,2,0)</f>
        <v>90</v>
      </c>
    </row>
    <row r="11" spans="2:64" x14ac:dyDescent="0.25">
      <c r="B11" s="7">
        <f>RANK(C11,C$8:C$11,0)</f>
        <v>4</v>
      </c>
      <c r="C11" s="7">
        <f t="shared" si="0"/>
        <v>525</v>
      </c>
      <c r="D11" s="10"/>
      <c r="E11" s="14" t="s">
        <v>86</v>
      </c>
      <c r="F11" s="10"/>
      <c r="G11" s="7">
        <v>39</v>
      </c>
      <c r="H11" s="7">
        <f>RANK(G11,G$8:G$11,0)</f>
        <v>3</v>
      </c>
      <c r="I11" s="7">
        <f>VLOOKUP(H11,'Место-баллы'!$A$3:$E$52,2,0)</f>
        <v>90</v>
      </c>
      <c r="J11" s="10"/>
      <c r="K11" s="7">
        <v>7</v>
      </c>
      <c r="L11" s="7">
        <v>5</v>
      </c>
      <c r="M11" s="15">
        <f>TIME(0,K11,L11)</f>
        <v>4.9189814814814816E-3</v>
      </c>
      <c r="N11" s="7">
        <v>40</v>
      </c>
      <c r="O11" s="7">
        <f>N$2-N11</f>
        <v>78</v>
      </c>
      <c r="P11" s="15">
        <f>M11+TIME(0,0,O11)</f>
        <v>5.8217592592592592E-3</v>
      </c>
      <c r="Q11" s="7">
        <f>RANK(P11,P$8:P$11,1)</f>
        <v>3</v>
      </c>
      <c r="R11" s="7">
        <f>VLOOKUP(Q11,'Место-баллы'!$A$3:$E$52,2,0)</f>
        <v>90</v>
      </c>
      <c r="S11" s="10"/>
      <c r="T11" s="7">
        <v>12</v>
      </c>
      <c r="U11" s="7">
        <v>5</v>
      </c>
      <c r="V11" s="15">
        <f>TIME(0,T11,U11)</f>
        <v>8.3912037037037045E-3</v>
      </c>
      <c r="W11" s="7">
        <v>174</v>
      </c>
      <c r="X11" s="7">
        <f>W$2-W11</f>
        <v>18</v>
      </c>
      <c r="Y11" s="15">
        <f>V11+TIME(0,0,X11)</f>
        <v>8.5995370370370375E-3</v>
      </c>
      <c r="Z11" s="7">
        <f>RANK(Y11,Y$8:Y$11,1)</f>
        <v>4</v>
      </c>
      <c r="AA11" s="7">
        <f>VLOOKUP(Z11,'Место-баллы'!$A$3:$E$52,2,0)</f>
        <v>85</v>
      </c>
      <c r="AB11" s="10"/>
      <c r="AC11" s="7">
        <v>14</v>
      </c>
      <c r="AD11" s="7">
        <v>50</v>
      </c>
      <c r="AE11" s="15">
        <f>TIME(0,AC11,AD11)</f>
        <v>1.0300925925925927E-2</v>
      </c>
      <c r="AF11" s="7">
        <v>105</v>
      </c>
      <c r="AG11" s="7">
        <f>AF$2-AF11</f>
        <v>0</v>
      </c>
      <c r="AH11" s="15">
        <f>AE11+TIME(0,0,AG11)</f>
        <v>1.0300925925925927E-2</v>
      </c>
      <c r="AI11" s="7">
        <f>RANK(AE11,AE$8:AE$11,1)</f>
        <v>3</v>
      </c>
      <c r="AJ11" s="7">
        <f>VLOOKUP(AI11,'Место-баллы'!$A$3:$E$52,2,0)</f>
        <v>90</v>
      </c>
      <c r="AK11" s="10"/>
      <c r="AL11" s="7">
        <v>128</v>
      </c>
      <c r="AM11" s="7">
        <f>RANK(AL11,AL$8:AL$11,0)</f>
        <v>3</v>
      </c>
      <c r="AN11" s="7">
        <f>AM11</f>
        <v>3</v>
      </c>
      <c r="AO11" s="10"/>
      <c r="AP11" s="7">
        <v>115</v>
      </c>
      <c r="AQ11" s="7">
        <f>RANK(AP11,AP$8:AP$11,0)</f>
        <v>2</v>
      </c>
      <c r="AR11" s="7">
        <f>AQ11</f>
        <v>2</v>
      </c>
      <c r="AS11" s="10"/>
      <c r="AT11" s="7">
        <v>112</v>
      </c>
      <c r="AU11" s="7">
        <f>RANK(AT11,AT$8:AT$11,0)</f>
        <v>4</v>
      </c>
      <c r="AV11" s="7">
        <f>AU11</f>
        <v>4</v>
      </c>
      <c r="AW11" s="10"/>
      <c r="AX11" s="7">
        <f>AN11+AR11+AV11</f>
        <v>9</v>
      </c>
      <c r="AY11" s="7">
        <f>RANK(AX11,AX$8:AX$11,1)</f>
        <v>4</v>
      </c>
      <c r="AZ11" s="7">
        <f>VLOOKUP(AY11,'Место-баллы'!$A$3:$E$52,2,0)</f>
        <v>85</v>
      </c>
      <c r="BA11" s="10"/>
      <c r="BB11" s="7">
        <v>2</v>
      </c>
      <c r="BC11" s="7">
        <v>39</v>
      </c>
      <c r="BD11" s="15">
        <f>TIME(0,BB11,BC11)</f>
        <v>1.8402777777777777E-3</v>
      </c>
      <c r="BE11" s="7">
        <v>4</v>
      </c>
      <c r="BF11" s="7">
        <v>45</v>
      </c>
      <c r="BG11" s="15">
        <f>TIME(0,BE11,BF11)</f>
        <v>3.2986111111111111E-3</v>
      </c>
      <c r="BH11" s="7">
        <v>3</v>
      </c>
      <c r="BI11" s="7">
        <f>BH$2-BH11</f>
        <v>0</v>
      </c>
      <c r="BJ11" s="15">
        <f>BG11+TIME(0,0,BI11)</f>
        <v>3.2986111111111111E-3</v>
      </c>
      <c r="BK11" s="7">
        <f>RANK(BJ11,BJ$8:BJ$11,1)</f>
        <v>4</v>
      </c>
      <c r="BL11" s="7">
        <f>VLOOKUP(BK11,'Место-баллы'!$A$3:$E$52,2,0)</f>
        <v>85</v>
      </c>
    </row>
    <row r="12" spans="2:64" ht="15.75" customHeight="1" x14ac:dyDescent="0.25"/>
    <row r="13" spans="2:64" ht="15.75" customHeight="1" x14ac:dyDescent="0.25"/>
    <row r="14" spans="2:64" ht="15.75" customHeight="1" x14ac:dyDescent="0.25"/>
    <row r="15" spans="2:64" ht="15.75" customHeight="1" x14ac:dyDescent="0.25"/>
    <row r="16" spans="2:6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</sheetData>
  <autoFilter ref="B7:BL7" xr:uid="{68D71D58-1955-44D9-9573-D6A5681AEB6C}">
    <sortState xmlns:xlrd2="http://schemas.microsoft.com/office/spreadsheetml/2017/richdata2" ref="B8:BL11">
      <sortCondition ref="BK7"/>
    </sortState>
  </autoFilter>
  <mergeCells count="11">
    <mergeCell ref="BB5:BL6"/>
    <mergeCell ref="AC5:AJ6"/>
    <mergeCell ref="B5:C6"/>
    <mergeCell ref="E5:E6"/>
    <mergeCell ref="G5:I6"/>
    <mergeCell ref="K5:R6"/>
    <mergeCell ref="T5:AA6"/>
    <mergeCell ref="AL5:AN6"/>
    <mergeCell ref="AP5:AR6"/>
    <mergeCell ref="AT5:AV6"/>
    <mergeCell ref="AX5:AZ6"/>
  </mergeCells>
  <printOptions horizontalCentered="1" verticalCentered="1"/>
  <pageMargins left="0" right="0" top="0" bottom="0" header="0" footer="0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F8597-732F-46D5-B595-65ABB48E3B6A}">
  <sheetPr>
    <pageSetUpPr fitToPage="1"/>
  </sheetPr>
  <dimension ref="B1:AS45"/>
  <sheetViews>
    <sheetView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AA17" sqref="AA17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0.7109375" bestFit="1" customWidth="1"/>
    <col min="6" max="6" width="1.42578125" customWidth="1"/>
    <col min="7" max="7" width="6.85546875" customWidth="1"/>
    <col min="8" max="8" width="7.140625" customWidth="1"/>
    <col min="9" max="9" width="6.85546875" customWidth="1"/>
    <col min="10" max="10" width="1.42578125" customWidth="1"/>
    <col min="11" max="11" width="5.140625" hidden="1" customWidth="1" outlineLevel="1"/>
    <col min="12" max="12" width="4.28515625" hidden="1" customWidth="1" outlineLevel="1"/>
    <col min="13" max="13" width="7.140625" customWidth="1" collapsed="1"/>
    <col min="14" max="14" width="6.85546875" customWidth="1"/>
    <col min="15" max="15" width="7.85546875" hidden="1" customWidth="1" outlineLevel="1"/>
    <col min="16" max="16" width="7.140625" hidden="1" customWidth="1" outlineLevel="1"/>
    <col min="17" max="17" width="7.140625" customWidth="1" collapsed="1"/>
    <col min="18" max="18" width="6.85546875" customWidth="1"/>
    <col min="19" max="19" width="1.42578125" customWidth="1"/>
    <col min="20" max="20" width="5.140625" hidden="1" customWidth="1" outlineLevel="1"/>
    <col min="21" max="21" width="4.28515625" hidden="1" customWidth="1" outlineLevel="1"/>
    <col min="22" max="22" width="7.140625" customWidth="1" collapsed="1"/>
    <col min="23" max="23" width="6.85546875" hidden="1" customWidth="1" outlineLevel="1"/>
    <col min="24" max="24" width="7.85546875" hidden="1" customWidth="1" outlineLevel="1"/>
    <col min="25" max="25" width="7.140625" hidden="1" customWidth="1" outlineLevel="1"/>
    <col min="26" max="26" width="7.140625" customWidth="1" collapsed="1"/>
    <col min="27" max="27" width="6.85546875" customWidth="1"/>
    <col min="28" max="28" width="1.42578125" customWidth="1"/>
    <col min="29" max="29" width="5.140625" hidden="1" customWidth="1" outlineLevel="1"/>
    <col min="30" max="30" width="4.28515625" hidden="1" customWidth="1" outlineLevel="1"/>
    <col min="31" max="31" width="7.140625" customWidth="1" collapsed="1"/>
    <col min="32" max="32" width="6.85546875" hidden="1" customWidth="1" outlineLevel="1"/>
    <col min="33" max="33" width="7.85546875" hidden="1" customWidth="1" outlineLevel="1"/>
    <col min="34" max="34" width="7.140625" hidden="1" customWidth="1" outlineLevel="1"/>
    <col min="35" max="35" width="7.140625" customWidth="1" collapsed="1"/>
    <col min="36" max="36" width="6.85546875" customWidth="1"/>
    <col min="37" max="37" width="1.42578125" customWidth="1"/>
    <col min="38" max="38" width="5.140625" hidden="1" customWidth="1" outlineLevel="1"/>
    <col min="39" max="39" width="4.28515625" hidden="1" customWidth="1" outlineLevel="1"/>
    <col min="40" max="40" width="7.140625" customWidth="1" collapsed="1"/>
    <col min="41" max="41" width="6.85546875" hidden="1" customWidth="1" outlineLevel="1"/>
    <col min="42" max="42" width="7.85546875" hidden="1" customWidth="1" outlineLevel="1"/>
    <col min="43" max="43" width="7.140625" hidden="1" customWidth="1" outlineLevel="1"/>
    <col min="44" max="44" width="7.140625" customWidth="1" collapsed="1"/>
    <col min="45" max="45" width="6.85546875" customWidth="1"/>
  </cols>
  <sheetData>
    <row r="1" spans="2:45" x14ac:dyDescent="0.25">
      <c r="E1" s="13"/>
      <c r="G1" s="3"/>
      <c r="H1" s="3"/>
      <c r="I1" s="4">
        <v>1</v>
      </c>
      <c r="K1" s="3"/>
      <c r="L1" s="3"/>
      <c r="M1" s="3"/>
      <c r="N1" s="3"/>
      <c r="O1" s="3"/>
      <c r="P1" s="3"/>
      <c r="Q1" s="3"/>
      <c r="R1" s="4">
        <v>1</v>
      </c>
      <c r="T1" s="3"/>
      <c r="U1" s="3"/>
      <c r="V1" s="3"/>
      <c r="W1" s="3"/>
      <c r="X1" s="3"/>
      <c r="Y1" s="3"/>
      <c r="Z1" s="3"/>
      <c r="AA1" s="4">
        <v>1</v>
      </c>
      <c r="AC1" s="3"/>
      <c r="AD1" s="3"/>
      <c r="AE1" s="3"/>
      <c r="AF1" s="3"/>
      <c r="AG1" s="3"/>
      <c r="AH1" s="3"/>
      <c r="AI1" s="3"/>
      <c r="AJ1" s="4">
        <v>1</v>
      </c>
      <c r="AL1" s="3"/>
      <c r="AM1" s="3"/>
      <c r="AN1" s="3"/>
      <c r="AO1" s="3"/>
      <c r="AP1" s="3"/>
      <c r="AQ1" s="3"/>
      <c r="AR1" s="3"/>
      <c r="AS1" s="4">
        <v>1</v>
      </c>
    </row>
    <row r="2" spans="2:45" x14ac:dyDescent="0.25">
      <c r="E2" s="13"/>
      <c r="G2" s="3"/>
      <c r="H2" s="3"/>
      <c r="I2" s="3"/>
      <c r="K2" s="3"/>
      <c r="L2" s="3"/>
      <c r="M2" s="3"/>
      <c r="N2" s="5">
        <f>5*(6+8+10)</f>
        <v>120</v>
      </c>
      <c r="O2" s="3"/>
      <c r="P2" s="3"/>
      <c r="Q2" s="3"/>
      <c r="R2" s="3"/>
      <c r="T2" s="3"/>
      <c r="U2" s="3"/>
      <c r="V2" s="3"/>
      <c r="W2" s="5">
        <v>1</v>
      </c>
      <c r="X2" s="3"/>
      <c r="Y2" s="3"/>
      <c r="Z2" s="3"/>
      <c r="AA2" s="3"/>
      <c r="AC2" s="3"/>
      <c r="AD2" s="3"/>
      <c r="AE2" s="3"/>
      <c r="AF2" s="5">
        <v>1</v>
      </c>
      <c r="AG2" s="3"/>
      <c r="AH2" s="3"/>
      <c r="AI2" s="3"/>
      <c r="AJ2" s="3"/>
      <c r="AL2" s="3"/>
      <c r="AM2" s="3"/>
      <c r="AN2" s="3"/>
      <c r="AO2" s="5">
        <v>4</v>
      </c>
      <c r="AP2" s="3"/>
      <c r="AQ2" s="3"/>
      <c r="AR2" s="3"/>
      <c r="AS2" s="3"/>
    </row>
    <row r="3" spans="2:45" x14ac:dyDescent="0.25">
      <c r="E3" s="13"/>
      <c r="G3" s="6"/>
      <c r="H3" s="3"/>
      <c r="I3" s="3"/>
      <c r="K3" s="3"/>
      <c r="L3" s="3"/>
      <c r="M3" s="3"/>
      <c r="N3" s="6" t="s">
        <v>91</v>
      </c>
      <c r="O3" s="3"/>
      <c r="P3" s="3"/>
      <c r="Q3" s="3"/>
      <c r="R3" s="3"/>
      <c r="T3" s="3"/>
      <c r="U3" s="3"/>
      <c r="V3" s="3"/>
      <c r="W3" s="6" t="s">
        <v>92</v>
      </c>
      <c r="X3" s="3"/>
      <c r="Y3" s="3"/>
      <c r="Z3" s="3"/>
      <c r="AA3" s="3"/>
      <c r="AC3" s="3"/>
      <c r="AD3" s="3"/>
      <c r="AE3" s="3"/>
      <c r="AF3" s="6" t="s">
        <v>92</v>
      </c>
      <c r="AG3" s="3"/>
      <c r="AH3" s="3"/>
      <c r="AI3" s="3"/>
      <c r="AJ3" s="3"/>
      <c r="AL3" s="3"/>
      <c r="AM3" s="3"/>
      <c r="AN3" s="3"/>
      <c r="AO3" s="6" t="s">
        <v>92</v>
      </c>
      <c r="AP3" s="3"/>
      <c r="AQ3" s="3"/>
      <c r="AR3" s="3"/>
      <c r="AS3" s="3"/>
    </row>
    <row r="4" spans="2:45" x14ac:dyDescent="0.25">
      <c r="G4" s="3"/>
      <c r="H4" s="3"/>
      <c r="I4" s="3"/>
      <c r="K4" s="3"/>
      <c r="L4" s="3"/>
      <c r="M4" s="3"/>
      <c r="N4" s="3"/>
      <c r="O4" s="3"/>
      <c r="P4" s="3"/>
      <c r="Q4" s="3"/>
      <c r="R4" s="3"/>
      <c r="T4" s="3"/>
      <c r="U4" s="3"/>
      <c r="V4" s="3"/>
      <c r="W4" s="3"/>
      <c r="X4" s="3"/>
      <c r="Y4" s="3"/>
      <c r="Z4" s="3"/>
      <c r="AA4" s="3"/>
      <c r="AC4" s="3"/>
      <c r="AD4" s="3"/>
      <c r="AE4" s="3"/>
      <c r="AF4" s="3"/>
      <c r="AG4" s="3"/>
      <c r="AH4" s="3"/>
      <c r="AI4" s="3"/>
      <c r="AJ4" s="3"/>
      <c r="AL4" s="3"/>
      <c r="AM4" s="3"/>
      <c r="AN4" s="3"/>
      <c r="AO4" s="3"/>
      <c r="AP4" s="3"/>
      <c r="AQ4" s="3"/>
      <c r="AR4" s="3"/>
      <c r="AS4" s="3"/>
    </row>
    <row r="5" spans="2:45" ht="15" customHeight="1" x14ac:dyDescent="0.25">
      <c r="B5" s="29" t="s">
        <v>4</v>
      </c>
      <c r="C5" s="30"/>
      <c r="D5" s="7"/>
      <c r="E5" s="29" t="s">
        <v>30</v>
      </c>
      <c r="F5" s="7"/>
      <c r="G5" s="23" t="s">
        <v>25</v>
      </c>
      <c r="H5" s="24"/>
      <c r="I5" s="25"/>
      <c r="J5" s="7"/>
      <c r="K5" s="29" t="s">
        <v>26</v>
      </c>
      <c r="L5" s="30"/>
      <c r="M5" s="30"/>
      <c r="N5" s="30"/>
      <c r="O5" s="30"/>
      <c r="P5" s="30"/>
      <c r="Q5" s="30"/>
      <c r="R5" s="30"/>
      <c r="S5" s="7"/>
      <c r="T5" s="29" t="s">
        <v>39</v>
      </c>
      <c r="U5" s="30"/>
      <c r="V5" s="30"/>
      <c r="W5" s="30"/>
      <c r="X5" s="30"/>
      <c r="Y5" s="30"/>
      <c r="Z5" s="30"/>
      <c r="AA5" s="30"/>
      <c r="AB5" s="7"/>
      <c r="AC5" s="29" t="s">
        <v>40</v>
      </c>
      <c r="AD5" s="30"/>
      <c r="AE5" s="30"/>
      <c r="AF5" s="30"/>
      <c r="AG5" s="30"/>
      <c r="AH5" s="30"/>
      <c r="AI5" s="30"/>
      <c r="AJ5" s="30"/>
      <c r="AK5" s="7"/>
      <c r="AL5" s="29" t="s">
        <v>93</v>
      </c>
      <c r="AM5" s="30"/>
      <c r="AN5" s="30"/>
      <c r="AO5" s="30"/>
      <c r="AP5" s="30"/>
      <c r="AQ5" s="30"/>
      <c r="AR5" s="30"/>
      <c r="AS5" s="30"/>
    </row>
    <row r="6" spans="2:45" x14ac:dyDescent="0.25">
      <c r="B6" s="30"/>
      <c r="C6" s="30"/>
      <c r="D6" s="8"/>
      <c r="E6" s="30"/>
      <c r="F6" s="8"/>
      <c r="G6" s="26"/>
      <c r="H6" s="27"/>
      <c r="I6" s="28"/>
      <c r="J6" s="8"/>
      <c r="K6" s="30"/>
      <c r="L6" s="30"/>
      <c r="M6" s="30"/>
      <c r="N6" s="30"/>
      <c r="O6" s="30"/>
      <c r="P6" s="30"/>
      <c r="Q6" s="30"/>
      <c r="R6" s="30"/>
      <c r="S6" s="8"/>
      <c r="T6" s="30"/>
      <c r="U6" s="30"/>
      <c r="V6" s="30"/>
      <c r="W6" s="30"/>
      <c r="X6" s="30"/>
      <c r="Y6" s="30"/>
      <c r="Z6" s="30"/>
      <c r="AA6" s="30"/>
      <c r="AB6" s="8"/>
      <c r="AC6" s="30"/>
      <c r="AD6" s="30"/>
      <c r="AE6" s="30"/>
      <c r="AF6" s="30"/>
      <c r="AG6" s="30"/>
      <c r="AH6" s="30"/>
      <c r="AI6" s="30"/>
      <c r="AJ6" s="30"/>
      <c r="AK6" s="8"/>
      <c r="AL6" s="30"/>
      <c r="AM6" s="30"/>
      <c r="AN6" s="30"/>
      <c r="AO6" s="30"/>
      <c r="AP6" s="30"/>
      <c r="AQ6" s="30"/>
      <c r="AR6" s="30"/>
      <c r="AS6" s="30"/>
    </row>
    <row r="7" spans="2:45" ht="25.5" x14ac:dyDescent="0.25">
      <c r="B7" s="12" t="s">
        <v>8</v>
      </c>
      <c r="C7" s="12" t="s">
        <v>9</v>
      </c>
      <c r="D7" s="9"/>
      <c r="E7" s="19" t="s">
        <v>10</v>
      </c>
      <c r="F7" s="9"/>
      <c r="G7" s="12" t="s">
        <v>16</v>
      </c>
      <c r="H7" s="11" t="s">
        <v>14</v>
      </c>
      <c r="I7" s="11" t="s">
        <v>15</v>
      </c>
      <c r="J7" s="9"/>
      <c r="K7" s="11" t="s">
        <v>11</v>
      </c>
      <c r="L7" s="11" t="s">
        <v>12</v>
      </c>
      <c r="M7" s="11" t="s">
        <v>13</v>
      </c>
      <c r="N7" s="12" t="s">
        <v>16</v>
      </c>
      <c r="O7" s="11" t="s">
        <v>17</v>
      </c>
      <c r="P7" s="11" t="s">
        <v>13</v>
      </c>
      <c r="Q7" s="11" t="s">
        <v>14</v>
      </c>
      <c r="R7" s="11" t="s">
        <v>15</v>
      </c>
      <c r="S7" s="9"/>
      <c r="T7" s="11" t="s">
        <v>11</v>
      </c>
      <c r="U7" s="11" t="s">
        <v>12</v>
      </c>
      <c r="V7" s="11" t="s">
        <v>13</v>
      </c>
      <c r="W7" s="12" t="s">
        <v>16</v>
      </c>
      <c r="X7" s="11" t="s">
        <v>17</v>
      </c>
      <c r="Y7" s="11" t="s">
        <v>13</v>
      </c>
      <c r="Z7" s="11" t="s">
        <v>14</v>
      </c>
      <c r="AA7" s="11" t="s">
        <v>15</v>
      </c>
      <c r="AB7" s="9"/>
      <c r="AC7" s="11" t="s">
        <v>11</v>
      </c>
      <c r="AD7" s="11" t="s">
        <v>12</v>
      </c>
      <c r="AE7" s="11" t="s">
        <v>13</v>
      </c>
      <c r="AF7" s="12" t="s">
        <v>16</v>
      </c>
      <c r="AG7" s="11" t="s">
        <v>17</v>
      </c>
      <c r="AH7" s="11" t="s">
        <v>13</v>
      </c>
      <c r="AI7" s="11" t="s">
        <v>14</v>
      </c>
      <c r="AJ7" s="11" t="s">
        <v>15</v>
      </c>
      <c r="AK7" s="9"/>
      <c r="AL7" s="11" t="s">
        <v>11</v>
      </c>
      <c r="AM7" s="11" t="s">
        <v>12</v>
      </c>
      <c r="AN7" s="11" t="s">
        <v>13</v>
      </c>
      <c r="AO7" s="12" t="s">
        <v>16</v>
      </c>
      <c r="AP7" s="11" t="s">
        <v>17</v>
      </c>
      <c r="AQ7" s="11" t="s">
        <v>13</v>
      </c>
      <c r="AR7" s="11" t="s">
        <v>14</v>
      </c>
      <c r="AS7" s="11" t="s">
        <v>15</v>
      </c>
    </row>
    <row r="8" spans="2:45" x14ac:dyDescent="0.25">
      <c r="B8" s="7">
        <f>RANK(C8,C$8:C$13,0)</f>
        <v>1</v>
      </c>
      <c r="C8" s="7">
        <f>SUMIF($G$1:$AS$1,1,$G8:$AS8)</f>
        <v>475</v>
      </c>
      <c r="D8" s="10"/>
      <c r="E8" s="14" t="s">
        <v>88</v>
      </c>
      <c r="F8" s="10"/>
      <c r="G8" s="7">
        <v>57</v>
      </c>
      <c r="H8" s="7">
        <f>RANK(G8,G$8:G$13,0)</f>
        <v>3</v>
      </c>
      <c r="I8" s="7">
        <f>VLOOKUP(H8,'Место-баллы'!$A$3:$E$52,2,0)</f>
        <v>90</v>
      </c>
      <c r="J8" s="10"/>
      <c r="K8" s="7">
        <v>5</v>
      </c>
      <c r="L8" s="7">
        <v>5</v>
      </c>
      <c r="M8" s="15">
        <f>TIME(0,K8,L8)</f>
        <v>3.530092592592592E-3</v>
      </c>
      <c r="N8" s="7">
        <v>89</v>
      </c>
      <c r="O8" s="7">
        <f>N$2-N8</f>
        <v>31</v>
      </c>
      <c r="P8" s="15">
        <f>M8+TIME(0,0,O8)</f>
        <v>3.8888888888888883E-3</v>
      </c>
      <c r="Q8" s="7">
        <f>RANK(P8,P$8:P$13,1)</f>
        <v>3</v>
      </c>
      <c r="R8" s="7">
        <f>VLOOKUP(Q8,'Место-баллы'!$A$3:$E$52,2,0)</f>
        <v>90</v>
      </c>
      <c r="S8" s="10"/>
      <c r="T8" s="7">
        <v>1</v>
      </c>
      <c r="U8" s="7">
        <v>5</v>
      </c>
      <c r="V8" s="15">
        <f>TIME(0,T8,U8)</f>
        <v>7.5231481481481471E-4</v>
      </c>
      <c r="W8" s="7">
        <v>1</v>
      </c>
      <c r="X8" s="7">
        <f>W$2-W8</f>
        <v>0</v>
      </c>
      <c r="Y8" s="15">
        <f>V8+TIME(0,0,X8)</f>
        <v>7.5231481481481471E-4</v>
      </c>
      <c r="Z8" s="7">
        <f>RANK(Y8,Y$8:Y$13,1)</f>
        <v>2</v>
      </c>
      <c r="AA8" s="7">
        <f>VLOOKUP(Z8,'Место-баллы'!$A$3:$E$52,2,0)</f>
        <v>95</v>
      </c>
      <c r="AB8" s="10"/>
      <c r="AC8" s="7">
        <v>1</v>
      </c>
      <c r="AD8" s="7">
        <v>42</v>
      </c>
      <c r="AE8" s="15">
        <f>TIME(0,AC8,AD8)</f>
        <v>1.1805555555555556E-3</v>
      </c>
      <c r="AF8" s="7">
        <v>1</v>
      </c>
      <c r="AG8" s="7">
        <f>AF$2-AF8</f>
        <v>0</v>
      </c>
      <c r="AH8" s="15">
        <f>AE8+TIME(0,0,AG8)</f>
        <v>1.1805555555555556E-3</v>
      </c>
      <c r="AI8" s="7">
        <f>RANK(AH8,AH$8:AH$13,1)</f>
        <v>1</v>
      </c>
      <c r="AJ8" s="7">
        <f>VLOOKUP(AI8,'Место-баллы'!$A$3:$E$52,2,0)</f>
        <v>100</v>
      </c>
      <c r="AK8" s="10"/>
      <c r="AL8" s="7">
        <v>5</v>
      </c>
      <c r="AM8" s="7">
        <v>46</v>
      </c>
      <c r="AN8" s="15">
        <f>TIME(0,AL8,AM8)</f>
        <v>4.0046296296296297E-3</v>
      </c>
      <c r="AO8" s="7">
        <v>4</v>
      </c>
      <c r="AP8" s="7">
        <f>AO$2-AO8</f>
        <v>0</v>
      </c>
      <c r="AQ8" s="15">
        <f>AN8+TIME(0,0,AP8)</f>
        <v>4.0046296296296297E-3</v>
      </c>
      <c r="AR8" s="7">
        <f>RANK(AQ8,AQ$8:AQ$13,1)</f>
        <v>1</v>
      </c>
      <c r="AS8" s="7">
        <f>VLOOKUP(AR8,'Место-баллы'!$A$3:$E$52,2,0)</f>
        <v>100</v>
      </c>
    </row>
    <row r="9" spans="2:45" x14ac:dyDescent="0.25">
      <c r="B9" s="7">
        <f>RANK(C9,C$8:C$13,0)</f>
        <v>2</v>
      </c>
      <c r="C9" s="7">
        <f>SUMIF($G$1:$AS$1,1,$G9:$AS9)</f>
        <v>465</v>
      </c>
      <c r="D9" s="10"/>
      <c r="E9" s="16" t="s">
        <v>98</v>
      </c>
      <c r="F9" s="10"/>
      <c r="G9" s="7">
        <v>73</v>
      </c>
      <c r="H9" s="7">
        <f>RANK(G9,G$8:G$13,0)</f>
        <v>1</v>
      </c>
      <c r="I9" s="7">
        <f>VLOOKUP(H9,'Место-баллы'!$A$3:$E$52,2,0)</f>
        <v>100</v>
      </c>
      <c r="J9" s="10"/>
      <c r="K9" s="7">
        <v>5</v>
      </c>
      <c r="L9" s="7">
        <v>5</v>
      </c>
      <c r="M9" s="15">
        <f>TIME(0,K9,L9)</f>
        <v>3.530092592592592E-3</v>
      </c>
      <c r="N9" s="7">
        <v>101</v>
      </c>
      <c r="O9" s="7">
        <f>N$2-N9</f>
        <v>19</v>
      </c>
      <c r="P9" s="15">
        <f>M9+TIME(0,0,O9)</f>
        <v>3.7499999999999994E-3</v>
      </c>
      <c r="Q9" s="7">
        <f>RANK(P9,P$8:P$13,1)</f>
        <v>2</v>
      </c>
      <c r="R9" s="7">
        <f>VLOOKUP(Q9,'Место-баллы'!$A$3:$E$52,2,0)</f>
        <v>95</v>
      </c>
      <c r="S9" s="10"/>
      <c r="T9" s="7">
        <v>1</v>
      </c>
      <c r="U9" s="7">
        <v>11</v>
      </c>
      <c r="V9" s="15">
        <f>TIME(0,T9,U9)</f>
        <v>8.2175925925925917E-4</v>
      </c>
      <c r="W9" s="7">
        <v>1</v>
      </c>
      <c r="X9" s="7">
        <f>W$2-W9</f>
        <v>0</v>
      </c>
      <c r="Y9" s="15">
        <f>V9+TIME(0,0,X9)</f>
        <v>8.2175925925925917E-4</v>
      </c>
      <c r="Z9" s="7">
        <f>RANK(Y9,Y$8:Y$13,1)</f>
        <v>4</v>
      </c>
      <c r="AA9" s="7">
        <f>VLOOKUP(Z9,'Место-баллы'!$A$3:$E$52,2,0)</f>
        <v>85</v>
      </c>
      <c r="AB9" s="10"/>
      <c r="AC9" s="7">
        <v>2</v>
      </c>
      <c r="AD9" s="7">
        <v>8</v>
      </c>
      <c r="AE9" s="15">
        <f>TIME(0,AC9,AD9)</f>
        <v>1.4814814814814814E-3</v>
      </c>
      <c r="AF9" s="7">
        <v>1</v>
      </c>
      <c r="AG9" s="7">
        <f>AF$2-AF9</f>
        <v>0</v>
      </c>
      <c r="AH9" s="15">
        <f>AE9+TIME(0,0,AG9)</f>
        <v>1.4814814814814814E-3</v>
      </c>
      <c r="AI9" s="7">
        <f>RANK(AH9,AH$8:AH$13,1)</f>
        <v>3</v>
      </c>
      <c r="AJ9" s="7">
        <f>VLOOKUP(AI9,'Место-баллы'!$A$3:$E$52,2,0)</f>
        <v>90</v>
      </c>
      <c r="AK9" s="10"/>
      <c r="AL9" s="7">
        <v>5</v>
      </c>
      <c r="AM9" s="7">
        <v>52</v>
      </c>
      <c r="AN9" s="15">
        <f>TIME(0,AL9,AM9)</f>
        <v>4.0740740740740746E-3</v>
      </c>
      <c r="AO9" s="7">
        <v>4</v>
      </c>
      <c r="AP9" s="7">
        <f>AO$2-AO9</f>
        <v>0</v>
      </c>
      <c r="AQ9" s="15">
        <f>AN9+TIME(0,0,AP9)</f>
        <v>4.0740740740740746E-3</v>
      </c>
      <c r="AR9" s="7">
        <f>RANK(AQ9,AQ$8:AQ$13,1)</f>
        <v>2</v>
      </c>
      <c r="AS9" s="7">
        <f>VLOOKUP(AR9,'Место-баллы'!$A$3:$E$52,2,0)</f>
        <v>95</v>
      </c>
    </row>
    <row r="10" spans="2:45" x14ac:dyDescent="0.25">
      <c r="B10" s="7">
        <f>RANK(C10,C$8:C$13,0)</f>
        <v>3</v>
      </c>
      <c r="C10" s="7">
        <f>SUMIF($G$1:$AS$1,1,$G10:$AS10)</f>
        <v>435</v>
      </c>
      <c r="D10" s="10"/>
      <c r="E10" s="14" t="s">
        <v>89</v>
      </c>
      <c r="F10" s="10"/>
      <c r="G10" s="7">
        <v>55</v>
      </c>
      <c r="H10" s="7">
        <f>RANK(G10,G$8:G$13,0)</f>
        <v>4</v>
      </c>
      <c r="I10" s="7">
        <f>VLOOKUP(H10,'Место-баллы'!$A$3:$E$52,2,0)</f>
        <v>85</v>
      </c>
      <c r="J10" s="10"/>
      <c r="K10" s="7">
        <v>4</v>
      </c>
      <c r="L10" s="7">
        <v>34</v>
      </c>
      <c r="M10" s="15">
        <f>TIME(0,K10,L10)</f>
        <v>3.1712962962962958E-3</v>
      </c>
      <c r="N10" s="7">
        <v>120</v>
      </c>
      <c r="O10" s="7">
        <f>N$2-N10</f>
        <v>0</v>
      </c>
      <c r="P10" s="15">
        <f>M10+TIME(0,0,O10)</f>
        <v>3.1712962962962958E-3</v>
      </c>
      <c r="Q10" s="7">
        <f>RANK(P10,P$8:P$13,1)</f>
        <v>1</v>
      </c>
      <c r="R10" s="7">
        <f>VLOOKUP(Q10,'Место-баллы'!$A$3:$E$52,2,0)</f>
        <v>100</v>
      </c>
      <c r="S10" s="10"/>
      <c r="T10" s="7">
        <v>1</v>
      </c>
      <c r="U10" s="7">
        <v>12</v>
      </c>
      <c r="V10" s="15">
        <f>TIME(0,T10,U10)</f>
        <v>8.3333333333333339E-4</v>
      </c>
      <c r="W10" s="7">
        <v>1</v>
      </c>
      <c r="X10" s="7">
        <f>W$2-W10</f>
        <v>0</v>
      </c>
      <c r="Y10" s="15">
        <f>V10+TIME(0,0,X10)</f>
        <v>8.3333333333333339E-4</v>
      </c>
      <c r="Z10" s="7">
        <f>RANK(Y10,Y$8:Y$13,1)</f>
        <v>5</v>
      </c>
      <c r="AA10" s="7">
        <f>VLOOKUP(Z10,'Место-баллы'!$A$3:$E$52,2,0)</f>
        <v>80</v>
      </c>
      <c r="AB10" s="10"/>
      <c r="AC10" s="7">
        <v>2</v>
      </c>
      <c r="AD10" s="7">
        <v>13</v>
      </c>
      <c r="AE10" s="15">
        <f>TIME(0,AC10,AD10)</f>
        <v>1.5393518518518519E-3</v>
      </c>
      <c r="AF10" s="7">
        <v>1</v>
      </c>
      <c r="AG10" s="7">
        <f>AF$2-AF10</f>
        <v>0</v>
      </c>
      <c r="AH10" s="15">
        <f>AE10+TIME(0,0,AG10)</f>
        <v>1.5393518518518519E-3</v>
      </c>
      <c r="AI10" s="7">
        <f>RANK(AH10,AH$8:AH$13,1)</f>
        <v>4</v>
      </c>
      <c r="AJ10" s="7">
        <f>VLOOKUP(AI10,'Место-баллы'!$A$3:$E$52,2,0)</f>
        <v>85</v>
      </c>
      <c r="AK10" s="10"/>
      <c r="AL10" s="7">
        <v>6</v>
      </c>
      <c r="AM10" s="7">
        <v>50</v>
      </c>
      <c r="AN10" s="15">
        <f>TIME(0,AL10,AM10)</f>
        <v>4.7453703703703703E-3</v>
      </c>
      <c r="AO10" s="7">
        <v>4</v>
      </c>
      <c r="AP10" s="7">
        <f>AO$2-AO10</f>
        <v>0</v>
      </c>
      <c r="AQ10" s="15">
        <f>AN10+TIME(0,0,AP10)</f>
        <v>4.7453703703703703E-3</v>
      </c>
      <c r="AR10" s="7">
        <f>RANK(AQ10,AQ$8:AQ$13,1)</f>
        <v>4</v>
      </c>
      <c r="AS10" s="7">
        <f>VLOOKUP(AR10,'Место-баллы'!$A$3:$E$52,2,0)</f>
        <v>85</v>
      </c>
    </row>
    <row r="11" spans="2:45" x14ac:dyDescent="0.25">
      <c r="B11" s="7">
        <v>4</v>
      </c>
      <c r="C11" s="7">
        <f>SUMIF($G$1:$AS$1,1,$G11:$AS11)</f>
        <v>435</v>
      </c>
      <c r="D11" s="10"/>
      <c r="E11" s="16" t="s">
        <v>99</v>
      </c>
      <c r="F11" s="10"/>
      <c r="G11" s="7">
        <v>60</v>
      </c>
      <c r="H11" s="7">
        <f>RANK(G11,G$8:G$13,0)</f>
        <v>2</v>
      </c>
      <c r="I11" s="7">
        <f>VLOOKUP(H11,'Место-баллы'!$A$3:$E$52,2,0)</f>
        <v>95</v>
      </c>
      <c r="J11" s="10"/>
      <c r="K11" s="7">
        <v>5</v>
      </c>
      <c r="L11" s="7">
        <v>5</v>
      </c>
      <c r="M11" s="15">
        <f>TIME(0,K11,L11)</f>
        <v>3.530092592592592E-3</v>
      </c>
      <c r="N11" s="7">
        <v>78</v>
      </c>
      <c r="O11" s="7">
        <f>N$2-N11</f>
        <v>42</v>
      </c>
      <c r="P11" s="15">
        <f>M11+TIME(0,0,O11)</f>
        <v>4.0162037037037033E-3</v>
      </c>
      <c r="Q11" s="7">
        <f>RANK(P11,P$8:P$13,1)</f>
        <v>4</v>
      </c>
      <c r="R11" s="7">
        <f>VLOOKUP(Q11,'Место-баллы'!$A$3:$E$52,2,0)</f>
        <v>85</v>
      </c>
      <c r="S11" s="10"/>
      <c r="T11" s="7">
        <v>1</v>
      </c>
      <c r="U11" s="7">
        <v>4</v>
      </c>
      <c r="V11" s="15">
        <f>TIME(0,T11,U11)</f>
        <v>7.407407407407407E-4</v>
      </c>
      <c r="W11" s="7">
        <v>1</v>
      </c>
      <c r="X11" s="7">
        <f>W$2-W11</f>
        <v>0</v>
      </c>
      <c r="Y11" s="15">
        <f>V11+TIME(0,0,X11)</f>
        <v>7.407407407407407E-4</v>
      </c>
      <c r="Z11" s="7">
        <f>RANK(Y11,Y$8:Y$13,1)</f>
        <v>1</v>
      </c>
      <c r="AA11" s="7">
        <f>VLOOKUP(Z11,'Место-баллы'!$A$3:$E$52,2,0)</f>
        <v>100</v>
      </c>
      <c r="AB11" s="10"/>
      <c r="AC11" s="7">
        <v>2</v>
      </c>
      <c r="AD11" s="7">
        <v>50</v>
      </c>
      <c r="AE11" s="15">
        <f>TIME(0,AC11,AD11)</f>
        <v>1.9675925925925928E-3</v>
      </c>
      <c r="AF11" s="7">
        <v>1</v>
      </c>
      <c r="AG11" s="7">
        <f>AF$2-AF11</f>
        <v>0</v>
      </c>
      <c r="AH11" s="15">
        <f>AE11+TIME(0,0,AG11)</f>
        <v>1.9675925925925928E-3</v>
      </c>
      <c r="AI11" s="7">
        <f>RANK(AH11,AH$8:AH$13,1)</f>
        <v>6</v>
      </c>
      <c r="AJ11" s="7">
        <f>VLOOKUP(AI11,'Место-баллы'!$A$3:$E$52,2,0)</f>
        <v>75</v>
      </c>
      <c r="AK11" s="10"/>
      <c r="AL11" s="7">
        <v>7</v>
      </c>
      <c r="AM11" s="7">
        <v>47</v>
      </c>
      <c r="AN11" s="15">
        <f>TIME(0,AL11,AM11)</f>
        <v>5.4050925925925924E-3</v>
      </c>
      <c r="AO11" s="7">
        <v>4</v>
      </c>
      <c r="AP11" s="7">
        <f>AO$2-AO11</f>
        <v>0</v>
      </c>
      <c r="AQ11" s="15">
        <f>AN11+TIME(0,0,AP11)</f>
        <v>5.4050925925925924E-3</v>
      </c>
      <c r="AR11" s="7">
        <f>RANK(AQ11,AQ$8:AQ$13,1)</f>
        <v>5</v>
      </c>
      <c r="AS11" s="7">
        <f>VLOOKUP(AR11,'Место-баллы'!$A$3:$E$52,2,0)</f>
        <v>80</v>
      </c>
    </row>
    <row r="12" spans="2:45" x14ac:dyDescent="0.25">
      <c r="B12" s="7">
        <f>RANK(C12,C$8:C$13,0)</f>
        <v>5</v>
      </c>
      <c r="C12" s="7">
        <f>SUMIF($G$1:$AS$1,1,$G12:$AS12)</f>
        <v>430</v>
      </c>
      <c r="D12" s="10"/>
      <c r="E12" s="16" t="s">
        <v>100</v>
      </c>
      <c r="F12" s="10"/>
      <c r="G12" s="7">
        <v>49</v>
      </c>
      <c r="H12" s="7">
        <f>RANK(G12,G$8:G$13,0)</f>
        <v>6</v>
      </c>
      <c r="I12" s="7">
        <f>VLOOKUP(H12,'Место-баллы'!$A$3:$E$52,2,0)</f>
        <v>75</v>
      </c>
      <c r="J12" s="10"/>
      <c r="K12" s="7">
        <v>5</v>
      </c>
      <c r="L12" s="7">
        <v>5</v>
      </c>
      <c r="M12" s="15">
        <f>TIME(0,K12,L12)</f>
        <v>3.530092592592592E-3</v>
      </c>
      <c r="N12" s="7">
        <v>48</v>
      </c>
      <c r="O12" s="7">
        <f>N$2-N12</f>
        <v>72</v>
      </c>
      <c r="P12" s="15">
        <f>M12+TIME(0,0,O12)</f>
        <v>4.3634259259259251E-3</v>
      </c>
      <c r="Q12" s="7">
        <f>RANK(P12,P$8:P$13,1)</f>
        <v>5</v>
      </c>
      <c r="R12" s="7">
        <f>VLOOKUP(Q12,'Место-баллы'!$A$3:$E$52,2,0)</f>
        <v>80</v>
      </c>
      <c r="S12" s="10"/>
      <c r="T12" s="7">
        <v>1</v>
      </c>
      <c r="U12" s="7">
        <v>7</v>
      </c>
      <c r="V12" s="15">
        <f>TIME(0,T12,U12)</f>
        <v>7.7546296296296304E-4</v>
      </c>
      <c r="W12" s="7">
        <v>1</v>
      </c>
      <c r="X12" s="7">
        <f>W$2-W12</f>
        <v>0</v>
      </c>
      <c r="Y12" s="15">
        <f>V12+TIME(0,0,X12)</f>
        <v>7.7546296296296304E-4</v>
      </c>
      <c r="Z12" s="7">
        <f>RANK(Y12,Y$8:Y$13,1)</f>
        <v>3</v>
      </c>
      <c r="AA12" s="7">
        <f>VLOOKUP(Z12,'Место-баллы'!$A$3:$E$52,2,0)</f>
        <v>90</v>
      </c>
      <c r="AB12" s="10"/>
      <c r="AC12" s="7">
        <v>1</v>
      </c>
      <c r="AD12" s="7">
        <v>53</v>
      </c>
      <c r="AE12" s="15">
        <f>TIME(0,AC12,AD12)</f>
        <v>1.3078703703703705E-3</v>
      </c>
      <c r="AF12" s="7">
        <v>1</v>
      </c>
      <c r="AG12" s="7">
        <f>AF$2-AF12</f>
        <v>0</v>
      </c>
      <c r="AH12" s="15">
        <f>AE12+TIME(0,0,AG12)</f>
        <v>1.3078703703703705E-3</v>
      </c>
      <c r="AI12" s="7">
        <f>RANK(AH12,AH$8:AH$13,1)</f>
        <v>2</v>
      </c>
      <c r="AJ12" s="7">
        <f>VLOOKUP(AI12,'Место-баллы'!$A$3:$E$52,2,0)</f>
        <v>95</v>
      </c>
      <c r="AK12" s="10"/>
      <c r="AL12" s="7">
        <v>5</v>
      </c>
      <c r="AM12" s="7">
        <v>59</v>
      </c>
      <c r="AN12" s="15">
        <f>TIME(0,AL12,AM12)</f>
        <v>4.155092592592593E-3</v>
      </c>
      <c r="AO12" s="7">
        <v>4</v>
      </c>
      <c r="AP12" s="7">
        <f>AO$2-AO12</f>
        <v>0</v>
      </c>
      <c r="AQ12" s="15">
        <f>AN12+TIME(0,0,AP12)</f>
        <v>4.155092592592593E-3</v>
      </c>
      <c r="AR12" s="7">
        <f>RANK(AQ12,AQ$8:AQ$13,1)</f>
        <v>3</v>
      </c>
      <c r="AS12" s="7">
        <f>VLOOKUP(AR12,'Место-баллы'!$A$3:$E$52,2,0)</f>
        <v>90</v>
      </c>
    </row>
    <row r="13" spans="2:45" x14ac:dyDescent="0.25">
      <c r="B13" s="7">
        <f>RANK(C13,C$8:C$13,0)</f>
        <v>6</v>
      </c>
      <c r="C13" s="7">
        <f>SUMIF($G$1:$AS$1,1,$G13:$AS13)</f>
        <v>395</v>
      </c>
      <c r="D13" s="10"/>
      <c r="E13" s="14" t="s">
        <v>90</v>
      </c>
      <c r="F13" s="10"/>
      <c r="G13" s="7">
        <v>55</v>
      </c>
      <c r="H13" s="7">
        <f>RANK(G13,G$8:G$13,0)</f>
        <v>4</v>
      </c>
      <c r="I13" s="7">
        <f>VLOOKUP(H13,'Место-баллы'!$A$3:$E$52,2,0)</f>
        <v>85</v>
      </c>
      <c r="J13" s="10"/>
      <c r="K13" s="7">
        <v>5</v>
      </c>
      <c r="L13" s="7">
        <v>5</v>
      </c>
      <c r="M13" s="15">
        <f>TIME(0,K13,L13)</f>
        <v>3.530092592592592E-3</v>
      </c>
      <c r="N13" s="7">
        <v>48</v>
      </c>
      <c r="O13" s="7">
        <f>N$2-N13</f>
        <v>72</v>
      </c>
      <c r="P13" s="15">
        <f>M13+TIME(0,0,O13)</f>
        <v>4.3634259259259251E-3</v>
      </c>
      <c r="Q13" s="7">
        <f>RANK(P13,P$8:P$13,1)</f>
        <v>5</v>
      </c>
      <c r="R13" s="7">
        <f>VLOOKUP(Q13,'Место-баллы'!$A$3:$E$52,2,0)</f>
        <v>80</v>
      </c>
      <c r="S13" s="10"/>
      <c r="T13" s="7">
        <v>1</v>
      </c>
      <c r="U13" s="7">
        <v>16</v>
      </c>
      <c r="V13" s="15">
        <f>TIME(0,T13,U13)</f>
        <v>8.7962962962962962E-4</v>
      </c>
      <c r="W13" s="7">
        <v>1</v>
      </c>
      <c r="X13" s="7">
        <f>W$2-W13</f>
        <v>0</v>
      </c>
      <c r="Y13" s="15">
        <f>V13+TIME(0,0,X13)</f>
        <v>8.7962962962962962E-4</v>
      </c>
      <c r="Z13" s="7">
        <f>RANK(Y13,Y$8:Y$13,1)</f>
        <v>6</v>
      </c>
      <c r="AA13" s="7">
        <f>VLOOKUP(Z13,'Место-баллы'!$A$3:$E$52,2,0)</f>
        <v>75</v>
      </c>
      <c r="AB13" s="10"/>
      <c r="AC13" s="7">
        <v>2</v>
      </c>
      <c r="AD13" s="7">
        <v>20</v>
      </c>
      <c r="AE13" s="15">
        <f>TIME(0,AC13,AD13)</f>
        <v>1.6203703703703703E-3</v>
      </c>
      <c r="AF13" s="7">
        <v>1</v>
      </c>
      <c r="AG13" s="7">
        <f>AF$2-AF13</f>
        <v>0</v>
      </c>
      <c r="AH13" s="15">
        <f>AE13+TIME(0,0,AG13)</f>
        <v>1.6203703703703703E-3</v>
      </c>
      <c r="AI13" s="7">
        <f>RANK(AH13,AH$8:AH$13,1)</f>
        <v>5</v>
      </c>
      <c r="AJ13" s="7">
        <f>VLOOKUP(AI13,'Место-баллы'!$A$3:$E$52,2,0)</f>
        <v>80</v>
      </c>
      <c r="AK13" s="10"/>
      <c r="AL13" s="7">
        <v>10</v>
      </c>
      <c r="AM13" s="7">
        <v>14</v>
      </c>
      <c r="AN13" s="15">
        <f>TIME(0,AL13,AM13)</f>
        <v>7.106481481481481E-3</v>
      </c>
      <c r="AO13" s="7">
        <v>4</v>
      </c>
      <c r="AP13" s="7">
        <f>AO$2-AO13</f>
        <v>0</v>
      </c>
      <c r="AQ13" s="15">
        <f>AN13+TIME(0,0,AP13)</f>
        <v>7.106481481481481E-3</v>
      </c>
      <c r="AR13" s="7">
        <f>RANK(AQ13,AQ$8:AQ$13,1)</f>
        <v>6</v>
      </c>
      <c r="AS13" s="7">
        <f>VLOOKUP(AR13,'Место-баллы'!$A$3:$E$52,2,0)</f>
        <v>75</v>
      </c>
    </row>
    <row r="14" spans="2:45" ht="15.75" customHeight="1" x14ac:dyDescent="0.25"/>
    <row r="15" spans="2:45" ht="15.75" customHeight="1" x14ac:dyDescent="0.25"/>
    <row r="16" spans="2:45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</sheetData>
  <autoFilter ref="B7:AS7" xr:uid="{88B5D970-D7FF-4915-BFB3-77C98A0A9973}">
    <sortState xmlns:xlrd2="http://schemas.microsoft.com/office/spreadsheetml/2017/richdata2" ref="B8:AS13">
      <sortCondition ref="B7"/>
    </sortState>
  </autoFilter>
  <mergeCells count="7">
    <mergeCell ref="AC5:AJ6"/>
    <mergeCell ref="AL5:AS6"/>
    <mergeCell ref="G5:I6"/>
    <mergeCell ref="B5:C6"/>
    <mergeCell ref="E5:E6"/>
    <mergeCell ref="K5:R6"/>
    <mergeCell ref="T5:AA6"/>
  </mergeCells>
  <printOptions horizontalCentered="1" verticalCentered="1"/>
  <pageMargins left="0" right="0" top="0" bottom="0" header="0" footer="0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Место-баллы</vt:lpstr>
      <vt:lpstr>Ж</vt:lpstr>
      <vt:lpstr>М</vt:lpstr>
      <vt:lpstr>К (17-18 - 35-39)</vt:lpstr>
      <vt:lpstr>К (15-16 - 40-44)</vt:lpstr>
      <vt:lpstr>К (13-14 - 45+)</vt:lpstr>
      <vt:lpstr>СВО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Reseption</dc:creator>
  <cp:lastModifiedBy>hp</cp:lastModifiedBy>
  <cp:lastPrinted>2023-02-05T13:44:48Z</cp:lastPrinted>
  <dcterms:created xsi:type="dcterms:W3CDTF">2017-08-12T14:09:08Z</dcterms:created>
  <dcterms:modified xsi:type="dcterms:W3CDTF">2023-02-05T14:01:17Z</dcterms:modified>
</cp:coreProperties>
</file>